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285" windowWidth="24825" windowHeight="11985" tabRatio="616" activeTab="0"/>
  </bookViews>
  <sheets>
    <sheet name="Config." sheetId="1" r:id="rId1"/>
    <sheet name="235" sheetId="2" r:id="rId2"/>
    <sheet name="335" sheetId="3" r:id="rId3"/>
    <sheet name="435" sheetId="4" r:id="rId4"/>
    <sheet name="240" sheetId="5" r:id="rId5"/>
    <sheet name="340" sheetId="6" r:id="rId6"/>
    <sheet name="440" sheetId="7" r:id="rId7"/>
    <sheet name="245" sheetId="8" r:id="rId8"/>
    <sheet name="345" sheetId="9" r:id="rId9"/>
    <sheet name="445" sheetId="10" r:id="rId10"/>
    <sheet name="250" sheetId="11" r:id="rId11"/>
    <sheet name="350" sheetId="12" r:id="rId12"/>
    <sheet name="450" sheetId="13" r:id="rId13"/>
    <sheet name="435 Dutch" sheetId="14" r:id="rId14"/>
    <sheet name="440 Dutch" sheetId="15" r:id="rId15"/>
    <sheet name="445 Dutch" sheetId="16" r:id="rId16"/>
    <sheet name="450 Dutch" sheetId="17" r:id="rId17"/>
    <sheet name="Tables" sheetId="18" state="hidden" r:id="rId18"/>
    <sheet name="Dutch Tables" sheetId="19" state="hidden" r:id="rId19"/>
    <sheet name="Tables 2" sheetId="20" state="hidden" r:id="rId20"/>
  </sheets>
  <definedNames>
    <definedName name="frmht">'Tables'!$F$1:$F$84</definedName>
    <definedName name="Height">'Tables'!$F$26:$F$84</definedName>
    <definedName name="HingePrep">'Tables'!$H$50:$H$61</definedName>
    <definedName name="HingePreps">'Tables'!$H$50:$H$65</definedName>
    <definedName name="Undercut">'Tables'!$G$50:$G$81</definedName>
    <definedName name="Width">'Tables'!$E$50:$E$86</definedName>
  </definedNames>
  <calcPr fullCalcOnLoad="1"/>
</workbook>
</file>

<file path=xl/comments1.xml><?xml version="1.0" encoding="utf-8"?>
<comments xmlns="http://schemas.openxmlformats.org/spreadsheetml/2006/main">
  <authors>
    <author>Valerie Bevens</author>
  </authors>
  <commentList>
    <comment ref="D12" authorId="0">
      <text>
        <r>
          <rPr>
            <b/>
            <sz val="10"/>
            <rFont val="Tahoma"/>
            <family val="0"/>
          </rPr>
          <t>Select the nominal door call out width.  Net width is shown in cells below for single door.  If nominal width is not shown on drop down list, enter width in inches with fraction if necessary</t>
        </r>
        <r>
          <rPr>
            <sz val="10"/>
            <rFont val="Tahoma"/>
            <family val="0"/>
          </rPr>
          <t xml:space="preserve">
</t>
        </r>
      </text>
    </comment>
    <comment ref="D13" authorId="0">
      <text>
        <r>
          <rPr>
            <b/>
            <sz val="10"/>
            <rFont val="Tahoma"/>
            <family val="0"/>
          </rPr>
          <t xml:space="preserve">Select net inside frame height.  Timely standard is 3/16" higher than nominal height.
</t>
        </r>
        <r>
          <rPr>
            <b/>
            <sz val="10"/>
            <color indexed="12"/>
            <rFont val="Tahoma"/>
            <family val="2"/>
          </rPr>
          <t>6'8" Reversible</t>
        </r>
        <r>
          <rPr>
            <b/>
            <sz val="10"/>
            <rFont val="Tahoma"/>
            <family val="0"/>
          </rPr>
          <t xml:space="preserve">
Frames are </t>
        </r>
        <r>
          <rPr>
            <b/>
            <sz val="10"/>
            <color indexed="10"/>
            <rFont val="Tahoma"/>
            <family val="2"/>
          </rPr>
          <t>reversible</t>
        </r>
        <r>
          <rPr>
            <b/>
            <sz val="10"/>
            <rFont val="Tahoma"/>
            <family val="0"/>
          </rPr>
          <t xml:space="preserve"> in 80 3/16" (nominal 6'8") height but doors are handed if undercut.
</t>
        </r>
        <r>
          <rPr>
            <b/>
            <sz val="10"/>
            <color indexed="12"/>
            <rFont val="Tahoma"/>
            <family val="2"/>
          </rPr>
          <t>7'0" Reversible</t>
        </r>
        <r>
          <rPr>
            <b/>
            <sz val="10"/>
            <rFont val="Tahoma"/>
            <family val="0"/>
          </rPr>
          <t xml:space="preserve">
84 3/16" (nominal 7'0") frames </t>
        </r>
        <r>
          <rPr>
            <b/>
            <sz val="10"/>
            <color indexed="10"/>
            <rFont val="Tahoma"/>
            <family val="2"/>
          </rPr>
          <t>are available reversible</t>
        </r>
        <r>
          <rPr>
            <b/>
            <sz val="10"/>
            <rFont val="Tahoma"/>
            <family val="0"/>
          </rPr>
          <t>.  Deduct 2" from top to centerline of strike for 7'0" reversible frame.  Doors are handed if undercut.</t>
        </r>
        <r>
          <rPr>
            <sz val="10"/>
            <rFont val="Tahoma"/>
            <family val="0"/>
          </rPr>
          <t xml:space="preserve">
</t>
        </r>
      </text>
    </comment>
    <comment ref="D14" authorId="0">
      <text>
        <r>
          <rPr>
            <b/>
            <sz val="10"/>
            <rFont val="Tahoma"/>
            <family val="0"/>
          </rPr>
          <t xml:space="preserve">Select actual clearance from bottom of door to top of finished floor material if installing frame on top of finished floor.  For frames installed prior to floor finish, specify clearance required to accommodate floor covering material.  Enter dimension in inches and/or fractions if not shown on drop down list. 
</t>
        </r>
        <r>
          <rPr>
            <b/>
            <sz val="10"/>
            <color indexed="12"/>
            <rFont val="Tahoma"/>
            <family val="2"/>
          </rPr>
          <t>Reversible Hinge Locations</t>
        </r>
        <r>
          <rPr>
            <b/>
            <sz val="10"/>
            <rFont val="Tahoma"/>
            <family val="0"/>
          </rPr>
          <t xml:space="preserve">
For reversible hinge locations (3/32" clearance at top and bottom) select 3/32".  
</t>
        </r>
        <r>
          <rPr>
            <b/>
            <sz val="10"/>
            <color indexed="12"/>
            <rFont val="Tahoma"/>
            <family val="2"/>
          </rPr>
          <t>Reversible Door Locations</t>
        </r>
        <r>
          <rPr>
            <b/>
            <sz val="10"/>
            <rFont val="Tahoma"/>
            <family val="0"/>
          </rPr>
          <t xml:space="preserve">
If hinge locations are reversible and lock centerline is same as centerline of door, the door is reversible if using a cylindrical lock.
</t>
        </r>
        <r>
          <rPr>
            <sz val="10"/>
            <rFont val="Tahoma"/>
            <family val="0"/>
          </rPr>
          <t xml:space="preserve">
</t>
        </r>
      </text>
    </comment>
    <comment ref="D15" authorId="0">
      <text>
        <r>
          <rPr>
            <b/>
            <sz val="12"/>
            <color indexed="15"/>
            <rFont val="Tahoma"/>
            <family val="2"/>
          </rPr>
          <t>235</t>
        </r>
        <r>
          <rPr>
            <b/>
            <sz val="10"/>
            <rFont val="Tahoma"/>
            <family val="0"/>
          </rPr>
          <t xml:space="preserve"> - 2 ea. 3 1/2" Hinges.  Standard is Residential Weight with 1/4" radius corners.  Suffix "R" for 5/8" radius corners.  Suffix "HW" for commercial weight 
</t>
        </r>
        <r>
          <rPr>
            <b/>
            <sz val="12"/>
            <color indexed="15"/>
            <rFont val="Tahoma"/>
            <family val="2"/>
          </rPr>
          <t>335</t>
        </r>
        <r>
          <rPr>
            <b/>
            <sz val="10"/>
            <rFont val="Tahoma"/>
            <family val="0"/>
          </rPr>
          <t xml:space="preserve"> - 3 ea. 3 1/2" Hinges.  Standard is Residential Weight with 1/4" radius corners.  Suffix "R" for 5/8" radius corners.  Suffix "HW" for commercial weight 
</t>
        </r>
        <r>
          <rPr>
            <b/>
            <sz val="12"/>
            <color indexed="15"/>
            <rFont val="Tahoma"/>
            <family val="2"/>
          </rPr>
          <t>435</t>
        </r>
        <r>
          <rPr>
            <b/>
            <sz val="10"/>
            <rFont val="Tahoma"/>
            <family val="0"/>
          </rPr>
          <t xml:space="preserve"> - 3 ea. 3 1/2" Hinges.  Standard is Residential Weight with 1/4" radius corners.  Suffix "R" for 5/8" radius corners.  Suffix "HW" for commercial weight
</t>
        </r>
        <r>
          <rPr>
            <b/>
            <sz val="12"/>
            <color indexed="12"/>
            <rFont val="Tahoma"/>
            <family val="2"/>
          </rPr>
          <t>240</t>
        </r>
        <r>
          <rPr>
            <b/>
            <sz val="10"/>
            <rFont val="Tahoma"/>
            <family val="0"/>
          </rPr>
          <t xml:space="preserve"> - 2 ea. 4" Hinges.  "Res" is Residential Weight with 1/4" radius corners.  "Com" is commercial weight with 1/4" radius corners
</t>
        </r>
        <r>
          <rPr>
            <b/>
            <sz val="12"/>
            <color indexed="12"/>
            <rFont val="Tahoma"/>
            <family val="2"/>
          </rPr>
          <t>340</t>
        </r>
        <r>
          <rPr>
            <b/>
            <sz val="10"/>
            <rFont val="Tahoma"/>
            <family val="0"/>
          </rPr>
          <t xml:space="preserve"> - 3 ea. 4" Hinges.  "Res" is Residential Weight with 1/4" radius corners.  "Com" is commercial weight with 1/4" radius corners
</t>
        </r>
        <r>
          <rPr>
            <b/>
            <sz val="12"/>
            <color indexed="12"/>
            <rFont val="Tahoma"/>
            <family val="2"/>
          </rPr>
          <t>440</t>
        </r>
        <r>
          <rPr>
            <b/>
            <sz val="10"/>
            <rFont val="Tahoma"/>
            <family val="0"/>
          </rPr>
          <t xml:space="preserve"> - 4 ea. 4" Hinges.  "Res" is Residential Weight with 1/4" radius corners.  "Com" is commercial weight with 1/4" radius corners
</t>
        </r>
        <r>
          <rPr>
            <b/>
            <sz val="12"/>
            <color indexed="45"/>
            <rFont val="Tahoma"/>
            <family val="2"/>
          </rPr>
          <t>245</t>
        </r>
        <r>
          <rPr>
            <b/>
            <sz val="11"/>
            <color indexed="12"/>
            <rFont val="Tahoma"/>
            <family val="2"/>
          </rPr>
          <t xml:space="preserve"> </t>
        </r>
        <r>
          <rPr>
            <b/>
            <sz val="10"/>
            <rFont val="Tahoma"/>
            <family val="0"/>
          </rPr>
          <t xml:space="preserve">- 2 ea. 4 1/2" Hinges, square corner.  Suffix "HW" for .180 heavy weight hinge.
</t>
        </r>
        <r>
          <rPr>
            <b/>
            <sz val="12"/>
            <color indexed="45"/>
            <rFont val="Tahoma"/>
            <family val="2"/>
          </rPr>
          <t>345</t>
        </r>
        <r>
          <rPr>
            <b/>
            <sz val="10"/>
            <rFont val="Tahoma"/>
            <family val="0"/>
          </rPr>
          <t xml:space="preserve"> - 3 ea. 4 1/2" Hinges, square corner.  Suffix "HW" for .180 heavy weight hinge.
</t>
        </r>
        <r>
          <rPr>
            <b/>
            <sz val="12"/>
            <color indexed="45"/>
            <rFont val="Tahoma"/>
            <family val="2"/>
          </rPr>
          <t>445</t>
        </r>
        <r>
          <rPr>
            <b/>
            <sz val="10"/>
            <rFont val="Tahoma"/>
            <family val="0"/>
          </rPr>
          <t xml:space="preserve"> - 4 ea. 4 1/2" Hinges, square corner.  Suffix "HW" for .180 heavy weight hinge.
</t>
        </r>
        <r>
          <rPr>
            <b/>
            <sz val="12"/>
            <color indexed="46"/>
            <rFont val="Tahoma"/>
            <family val="2"/>
          </rPr>
          <t>250</t>
        </r>
        <r>
          <rPr>
            <b/>
            <sz val="10"/>
            <rFont val="Tahoma"/>
            <family val="0"/>
          </rPr>
          <t xml:space="preserve"> - 2 ea. 5" Hinges, square corner
</t>
        </r>
        <r>
          <rPr>
            <b/>
            <sz val="12"/>
            <color indexed="46"/>
            <rFont val="Tahoma"/>
            <family val="2"/>
          </rPr>
          <t>350</t>
        </r>
        <r>
          <rPr>
            <b/>
            <sz val="12"/>
            <rFont val="Tahoma"/>
            <family val="2"/>
          </rPr>
          <t xml:space="preserve"> </t>
        </r>
        <r>
          <rPr>
            <b/>
            <sz val="10"/>
            <rFont val="Tahoma"/>
            <family val="0"/>
          </rPr>
          <t xml:space="preserve">- 3 ea. 5" Hinges, square corner
</t>
        </r>
        <r>
          <rPr>
            <b/>
            <sz val="12"/>
            <color indexed="46"/>
            <rFont val="Tahoma"/>
            <family val="2"/>
          </rPr>
          <t>450</t>
        </r>
        <r>
          <rPr>
            <b/>
            <sz val="10"/>
            <rFont val="Tahoma"/>
            <family val="0"/>
          </rPr>
          <t xml:space="preserve"> - 4 ea. 5" Hinges, square corner
</t>
        </r>
        <r>
          <rPr>
            <b/>
            <sz val="12"/>
            <color indexed="53"/>
            <rFont val="Tahoma"/>
            <family val="2"/>
          </rPr>
          <t>435 Dutch</t>
        </r>
        <r>
          <rPr>
            <b/>
            <sz val="10"/>
            <rFont val="Tahoma"/>
            <family val="0"/>
          </rPr>
          <t xml:space="preserve"> - 4 ea. 3 1/2" Hinges.  Must be Timely Standard Height. Standard is Residential Weight with 1/4" radius corners.  Suffix "R" for 5/8" radius corners.  Suffix "HW" for commercial weight 
</t>
        </r>
        <r>
          <rPr>
            <b/>
            <sz val="12"/>
            <color indexed="53"/>
            <rFont val="Tahoma"/>
            <family val="2"/>
          </rPr>
          <t>440 Dutch</t>
        </r>
        <r>
          <rPr>
            <b/>
            <sz val="10"/>
            <rFont val="Tahoma"/>
            <family val="0"/>
          </rPr>
          <t xml:space="preserve"> - 4 ea. 4" Hinges.  Must be Timely Standard Height.  "Res" is Residential Weight with 1/4" radius corners.  "Com" is commercial weight with 1/4" radius corners 
</t>
        </r>
        <r>
          <rPr>
            <b/>
            <sz val="12"/>
            <color indexed="53"/>
            <rFont val="Tahoma"/>
            <family val="2"/>
          </rPr>
          <t>445 Dutch</t>
        </r>
        <r>
          <rPr>
            <b/>
            <sz val="10"/>
            <rFont val="Tahoma"/>
            <family val="0"/>
          </rPr>
          <t xml:space="preserve"> - 4 ea. 4 1/2" Hinges, square corner.  Must be Timely Standard Height.  Suffix "HW" for .180 heavy weight hinge.
</t>
        </r>
        <r>
          <rPr>
            <b/>
            <sz val="12"/>
            <color indexed="53"/>
            <rFont val="Tahoma"/>
            <family val="2"/>
          </rPr>
          <t>450 Dutch</t>
        </r>
        <r>
          <rPr>
            <b/>
            <sz val="10"/>
            <rFont val="Tahoma"/>
            <family val="0"/>
          </rPr>
          <t xml:space="preserve"> - 4 ea. 5" Hinges, square corner.  Must be Timely Standard Height.</t>
        </r>
      </text>
    </comment>
  </commentList>
</comments>
</file>

<file path=xl/sharedStrings.xml><?xml version="1.0" encoding="utf-8"?>
<sst xmlns="http://schemas.openxmlformats.org/spreadsheetml/2006/main" count="788" uniqueCount="115">
  <si>
    <t>CTC</t>
  </si>
  <si>
    <t>Frame</t>
  </si>
  <si>
    <t>Door</t>
  </si>
  <si>
    <t>Door Undercut</t>
  </si>
  <si>
    <t>Overall</t>
  </si>
  <si>
    <t>Frame Height</t>
  </si>
  <si>
    <t>2 Hinge -Top to Centerline</t>
  </si>
  <si>
    <t>3 Hinge - Top to Centerline</t>
  </si>
  <si>
    <t>2 Hinge - Top to Top</t>
  </si>
  <si>
    <t>3 Hinge - Top to Top</t>
  </si>
  <si>
    <t>Hinge Size</t>
  </si>
  <si>
    <t>Top</t>
  </si>
  <si>
    <t>Strike By Door Height</t>
  </si>
  <si>
    <t>c</t>
  </si>
  <si>
    <t>b</t>
  </si>
  <si>
    <t>Corners</t>
  </si>
  <si>
    <t>Depth</t>
  </si>
  <si>
    <t>Backset</t>
  </si>
  <si>
    <t>Radius</t>
  </si>
  <si>
    <t>Hinge Depth</t>
  </si>
  <si>
    <t>3 1/2"</t>
  </si>
  <si>
    <t>4"</t>
  </si>
  <si>
    <t>4 1/2"</t>
  </si>
  <si>
    <t>5"</t>
  </si>
  <si>
    <t>1/4" Rad</t>
  </si>
  <si>
    <t>Square</t>
  </si>
  <si>
    <t>1/4"</t>
  </si>
  <si>
    <t>3/16"</t>
  </si>
  <si>
    <t>Hinge Corners</t>
  </si>
  <si>
    <t>Nominal Door Width</t>
  </si>
  <si>
    <t>Actual Frame Height</t>
  </si>
  <si>
    <t>Center Line of strike on door</t>
  </si>
  <si>
    <t>CL Str.</t>
  </si>
  <si>
    <t>240 Res</t>
  </si>
  <si>
    <t>240 Com</t>
  </si>
  <si>
    <t>Bevel</t>
  </si>
  <si>
    <t>2 E</t>
  </si>
  <si>
    <t>335 HW</t>
  </si>
  <si>
    <t>235 HW</t>
  </si>
  <si>
    <t>235 R</t>
  </si>
  <si>
    <t>335 R</t>
  </si>
  <si>
    <t>340 Res.</t>
  </si>
  <si>
    <t>340 Com.</t>
  </si>
  <si>
    <t>Overall Door Height</t>
  </si>
  <si>
    <t>Hinge Height</t>
  </si>
  <si>
    <t>Hinges</t>
  </si>
  <si>
    <t>5/8" Rad</t>
  </si>
  <si>
    <t>`</t>
  </si>
  <si>
    <t>B</t>
  </si>
  <si>
    <t>C</t>
  </si>
  <si>
    <t>A</t>
  </si>
  <si>
    <t>4 Hinge - Top to Centerline</t>
  </si>
  <si>
    <t>2 nd</t>
  </si>
  <si>
    <t>3 rd</t>
  </si>
  <si>
    <t>Spacing</t>
  </si>
  <si>
    <t>2nd</t>
  </si>
  <si>
    <t>3rd</t>
  </si>
  <si>
    <t>4th</t>
  </si>
  <si>
    <t>1st</t>
  </si>
  <si>
    <t>4 Hinge - Top to Top</t>
  </si>
  <si>
    <t>435 HW</t>
  </si>
  <si>
    <t>435 R</t>
  </si>
  <si>
    <t>5/8</t>
  </si>
  <si>
    <t>440 Res.</t>
  </si>
  <si>
    <t>440 Com.</t>
  </si>
  <si>
    <t>4 1/2</t>
  </si>
  <si>
    <t xml:space="preserve">3 1/2" </t>
  </si>
  <si>
    <t>3 1/2" R</t>
  </si>
  <si>
    <t>3 1/2" HW</t>
  </si>
  <si>
    <t>4" Res.</t>
  </si>
  <si>
    <t>4" Com.</t>
  </si>
  <si>
    <t>Hinge Machining</t>
  </si>
  <si>
    <t>Door Thickness</t>
  </si>
  <si>
    <t>1 3/8"</t>
  </si>
  <si>
    <t>1 3/4"</t>
  </si>
  <si>
    <t>Step 4 - Click on Corresponding Tab at bottom</t>
  </si>
  <si>
    <t>A - 1st</t>
  </si>
  <si>
    <t>Vers.</t>
  </si>
  <si>
    <t>Date</t>
  </si>
  <si>
    <t>Hinge Backset on Door</t>
  </si>
  <si>
    <t>Hinge Prep</t>
  </si>
  <si>
    <t>Door undercut</t>
  </si>
  <si>
    <t>Net Frame Height</t>
  </si>
  <si>
    <t>R. O. Width</t>
  </si>
  <si>
    <t>R. O. Height</t>
  </si>
  <si>
    <t>Net Frame Width</t>
  </si>
  <si>
    <t>435 Dutch</t>
  </si>
  <si>
    <t>440 Dutch</t>
  </si>
  <si>
    <t>445 Dutch</t>
  </si>
  <si>
    <t>450 Dutch</t>
  </si>
  <si>
    <t>Dutch Frame</t>
  </si>
  <si>
    <t>D</t>
  </si>
  <si>
    <t>4 th</t>
  </si>
  <si>
    <t>4 Hinge Dutch - Top to Centerline</t>
  </si>
  <si>
    <t>4 1/2" HW</t>
  </si>
  <si>
    <t>Dutch Door</t>
  </si>
  <si>
    <t>435 R Dutch</t>
  </si>
  <si>
    <t>435 HW Dutch</t>
  </si>
  <si>
    <t>440 Dutch Res.</t>
  </si>
  <si>
    <t>440 Dutch Com.</t>
  </si>
  <si>
    <t>245 HW</t>
  </si>
  <si>
    <t>345 HW</t>
  </si>
  <si>
    <t>445 HW</t>
  </si>
  <si>
    <t>445 HW Dutch</t>
  </si>
  <si>
    <t>4 Hinge Dutch - Top to Top</t>
  </si>
  <si>
    <t>INSTRUCTIONS</t>
  </si>
  <si>
    <t>Step 1 - Select Frame Width from pull down list</t>
  </si>
  <si>
    <t>Step 2 - Select Frame Height from pull down list</t>
  </si>
  <si>
    <t>Step 3 - Select Undercut Dimension from pull down list</t>
  </si>
  <si>
    <t>TIMELY HARDWARE LOCATIONS</t>
  </si>
  <si>
    <t>DOOR MACHINING GUIDE</t>
  </si>
  <si>
    <t>3'0" - 12'0"</t>
  </si>
  <si>
    <t>N/A</t>
  </si>
  <si>
    <t>© 2012 Timely Industries, Inc.</t>
  </si>
  <si>
    <t>DMW 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</si>
</sst>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409]dddd\,\ mmmm\ dd\,\ yyyy"/>
    <numFmt numFmtId="167" formatCode="m/d/yy;@"/>
  </numFmts>
  <fonts count="82">
    <font>
      <sz val="10"/>
      <name val="Arial"/>
      <family val="0"/>
    </font>
    <font>
      <b/>
      <sz val="12"/>
      <name val="Arial"/>
      <family val="2"/>
    </font>
    <font>
      <b/>
      <sz val="9"/>
      <name val="Arial"/>
      <family val="2"/>
    </font>
    <font>
      <b/>
      <sz val="11"/>
      <name val="Arial"/>
      <family val="2"/>
    </font>
    <font>
      <b/>
      <sz val="11"/>
      <color indexed="9"/>
      <name val="Arial"/>
      <family val="2"/>
    </font>
    <font>
      <b/>
      <sz val="10"/>
      <name val="Arial"/>
      <family val="2"/>
    </font>
    <font>
      <u val="single"/>
      <sz val="10"/>
      <color indexed="12"/>
      <name val="Arial"/>
      <family val="0"/>
    </font>
    <font>
      <u val="single"/>
      <sz val="10"/>
      <color indexed="36"/>
      <name val="Arial"/>
      <family val="0"/>
    </font>
    <font>
      <b/>
      <sz val="8"/>
      <name val="Arial"/>
      <family val="2"/>
    </font>
    <font>
      <sz val="8"/>
      <name val="Arial"/>
      <family val="0"/>
    </font>
    <font>
      <b/>
      <sz val="14"/>
      <name val="Arial"/>
      <family val="2"/>
    </font>
    <font>
      <b/>
      <sz val="9"/>
      <color indexed="10"/>
      <name val="Arial"/>
      <family val="2"/>
    </font>
    <font>
      <sz val="10"/>
      <name val="Tahoma"/>
      <family val="0"/>
    </font>
    <font>
      <b/>
      <sz val="10"/>
      <name val="Tahoma"/>
      <family val="0"/>
    </font>
    <font>
      <b/>
      <sz val="10"/>
      <color indexed="10"/>
      <name val="Tahoma"/>
      <family val="2"/>
    </font>
    <font>
      <b/>
      <sz val="10"/>
      <color indexed="12"/>
      <name val="Tahoma"/>
      <family val="2"/>
    </font>
    <font>
      <b/>
      <sz val="11"/>
      <color indexed="12"/>
      <name val="Tahoma"/>
      <family val="2"/>
    </font>
    <font>
      <b/>
      <sz val="12"/>
      <color indexed="12"/>
      <name val="Arial"/>
      <family val="2"/>
    </font>
    <font>
      <b/>
      <i/>
      <sz val="8"/>
      <name val="Arial"/>
      <family val="2"/>
    </font>
    <font>
      <b/>
      <i/>
      <sz val="9"/>
      <name val="Arial"/>
      <family val="2"/>
    </font>
    <font>
      <b/>
      <sz val="12"/>
      <color indexed="12"/>
      <name val="Tahoma"/>
      <family val="2"/>
    </font>
    <font>
      <sz val="14"/>
      <color indexed="9"/>
      <name val="Arial"/>
      <family val="0"/>
    </font>
    <font>
      <b/>
      <sz val="12"/>
      <color indexed="53"/>
      <name val="Tahoma"/>
      <family val="2"/>
    </font>
    <font>
      <b/>
      <sz val="12"/>
      <color indexed="46"/>
      <name val="Tahoma"/>
      <family val="2"/>
    </font>
    <font>
      <b/>
      <sz val="12"/>
      <name val="Tahoma"/>
      <family val="2"/>
    </font>
    <font>
      <b/>
      <sz val="12"/>
      <color indexed="45"/>
      <name val="Tahoma"/>
      <family val="2"/>
    </font>
    <font>
      <b/>
      <sz val="12"/>
      <color indexed="15"/>
      <name val="Tahoma"/>
      <family val="2"/>
    </font>
    <font>
      <sz val="16"/>
      <color indexed="9"/>
      <name val="Swis721 BlkEx BT"/>
      <family val="2"/>
    </font>
    <font>
      <sz val="16"/>
      <name val="Swis721 BlkEx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4"/>
      <name val="Arial"/>
      <family val="2"/>
    </font>
    <font>
      <b/>
      <sz val="14"/>
      <color indexed="44"/>
      <name val="Arial"/>
      <family val="2"/>
    </font>
    <font>
      <sz val="10"/>
      <color indexed="44"/>
      <name val="Arial"/>
      <family val="2"/>
    </font>
    <font>
      <b/>
      <sz val="12"/>
      <color indexed="44"/>
      <name val="Arial"/>
      <family val="2"/>
    </font>
    <font>
      <b/>
      <sz val="11"/>
      <color indexed="44"/>
      <name val="Arial"/>
      <family val="2"/>
    </font>
    <font>
      <b/>
      <sz val="8"/>
      <color indexed="44"/>
      <name val="Arial"/>
      <family val="2"/>
    </font>
    <font>
      <b/>
      <sz val="9"/>
      <color indexed="44"/>
      <name val="Arial"/>
      <family val="2"/>
    </font>
    <font>
      <sz val="10"/>
      <color indexed="9"/>
      <name val="Arial"/>
      <family val="2"/>
    </font>
    <font>
      <b/>
      <i/>
      <sz val="8"/>
      <color indexed="44"/>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tint="0.5999900102615356"/>
      <name val="Arial"/>
      <family val="2"/>
    </font>
    <font>
      <b/>
      <sz val="14"/>
      <color theme="3" tint="0.5999900102615356"/>
      <name val="Arial"/>
      <family val="2"/>
    </font>
    <font>
      <sz val="10"/>
      <color theme="3" tint="0.5999900102615356"/>
      <name val="Arial"/>
      <family val="2"/>
    </font>
    <font>
      <b/>
      <sz val="12"/>
      <color theme="3" tint="0.5999900102615356"/>
      <name val="Arial"/>
      <family val="2"/>
    </font>
    <font>
      <b/>
      <sz val="11"/>
      <color theme="3" tint="0.5999900102615356"/>
      <name val="Arial"/>
      <family val="2"/>
    </font>
    <font>
      <b/>
      <sz val="8"/>
      <color theme="3" tint="0.5999900102615356"/>
      <name val="Arial"/>
      <family val="2"/>
    </font>
    <font>
      <b/>
      <sz val="9"/>
      <color theme="3" tint="0.5999900102615356"/>
      <name val="Arial"/>
      <family val="2"/>
    </font>
    <font>
      <sz val="10"/>
      <color theme="0"/>
      <name val="Arial"/>
      <family val="2"/>
    </font>
    <font>
      <b/>
      <i/>
      <sz val="8"/>
      <color theme="3" tint="0.599990010261535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ck"/>
      <top style="medium"/>
      <bottom>
        <color indexed="63"/>
      </bottom>
    </border>
    <border>
      <left style="medium"/>
      <right style="thick"/>
      <top>
        <color indexed="63"/>
      </top>
      <bottom style="mediu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thick"/>
      <right style="thick"/>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style="medium"/>
      <right style="thick"/>
      <top style="thin"/>
      <bottom style="mediu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thin"/>
      <bottom>
        <color indexed="63"/>
      </bottom>
    </border>
    <border>
      <left style="thin"/>
      <right>
        <color indexed="63"/>
      </right>
      <top>
        <color indexed="63"/>
      </top>
      <bottom>
        <color indexed="63"/>
      </bottom>
    </border>
    <border>
      <left>
        <color indexed="63"/>
      </left>
      <right>
        <color indexed="63"/>
      </right>
      <top style="thin"/>
      <bottom style="medium"/>
    </border>
    <border>
      <left style="medium"/>
      <right>
        <color indexed="63"/>
      </right>
      <top>
        <color indexed="63"/>
      </top>
      <bottom style="thin"/>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style="thin"/>
      <bottom>
        <color indexed="63"/>
      </bottom>
    </border>
    <border>
      <left style="thick"/>
      <right>
        <color indexed="63"/>
      </right>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n"/>
    </border>
    <border>
      <left>
        <color indexed="63"/>
      </left>
      <right style="thick"/>
      <top>
        <color indexed="63"/>
      </top>
      <bottom style="thick"/>
    </border>
    <border>
      <left>
        <color indexed="63"/>
      </left>
      <right>
        <color indexed="63"/>
      </right>
      <top style="thick"/>
      <bottom style="medium"/>
    </border>
    <border>
      <left>
        <color indexed="63"/>
      </left>
      <right>
        <color indexed="63"/>
      </right>
      <top style="medium"/>
      <bottom style="thin"/>
    </border>
    <border>
      <left>
        <color indexed="63"/>
      </left>
      <right style="medium"/>
      <top>
        <color indexed="63"/>
      </top>
      <bottom style="thin"/>
    </border>
    <border>
      <left style="medium"/>
      <right>
        <color indexed="63"/>
      </right>
      <top style="medium"/>
      <bottom style="thin"/>
    </border>
    <border>
      <left style="thin">
        <color theme="3" tint="0.5999600291252136"/>
      </left>
      <right style="thin">
        <color theme="3" tint="0.5999600291252136"/>
      </right>
      <top style="thin">
        <color theme="3" tint="0.5999600291252136"/>
      </top>
      <bottom style="thin">
        <color theme="3" tint="0.5999600291252136"/>
      </bottom>
    </border>
    <border>
      <left style="thin">
        <color theme="3" tint="0.5999600291252136"/>
      </left>
      <right style="thin">
        <color theme="3" tint="0.5999600291252136"/>
      </right>
      <top>
        <color indexed="63"/>
      </top>
      <bottom style="thin">
        <color theme="3" tint="0.599960029125213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4">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13" fontId="0" fillId="0" borderId="0" xfId="0" applyNumberFormat="1" applyBorder="1" applyAlignment="1">
      <alignment horizontal="center"/>
    </xf>
    <xf numFmtId="164" fontId="0" fillId="0" borderId="0" xfId="0" applyNumberFormat="1" applyBorder="1" applyAlignment="1">
      <alignment horizontal="center"/>
    </xf>
    <xf numFmtId="0" fontId="5" fillId="0" borderId="15" xfId="0" applyFont="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16" xfId="0" applyFill="1" applyBorder="1" applyAlignment="1">
      <alignment/>
    </xf>
    <xf numFmtId="0" fontId="0" fillId="0" borderId="17" xfId="0" applyFill="1" applyBorder="1" applyAlignment="1">
      <alignment/>
    </xf>
    <xf numFmtId="13" fontId="0" fillId="0" borderId="0" xfId="0" applyNumberFormat="1" applyAlignment="1">
      <alignment/>
    </xf>
    <xf numFmtId="0" fontId="0" fillId="0" borderId="0" xfId="0" applyFill="1" applyAlignment="1">
      <alignment/>
    </xf>
    <xf numFmtId="0" fontId="0" fillId="0" borderId="18" xfId="0" applyBorder="1" applyAlignment="1">
      <alignment/>
    </xf>
    <xf numFmtId="0" fontId="5" fillId="0" borderId="0" xfId="0" applyFont="1" applyFill="1" applyAlignment="1" applyProtection="1">
      <alignment/>
      <protection/>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13" fontId="0" fillId="33" borderId="22" xfId="0" applyNumberFormat="1" applyFill="1" applyBorder="1" applyAlignment="1">
      <alignment/>
    </xf>
    <xf numFmtId="13" fontId="0" fillId="33" borderId="23" xfId="0" applyNumberFormat="1" applyFill="1" applyBorder="1" applyAlignment="1">
      <alignment/>
    </xf>
    <xf numFmtId="13" fontId="0" fillId="33" borderId="24" xfId="0" applyNumberFormat="1" applyFill="1" applyBorder="1" applyAlignment="1">
      <alignment/>
    </xf>
    <xf numFmtId="13" fontId="0" fillId="33" borderId="25" xfId="0" applyNumberFormat="1" applyFill="1" applyBorder="1" applyAlignment="1">
      <alignment/>
    </xf>
    <xf numFmtId="13" fontId="0" fillId="33" borderId="26" xfId="0" applyNumberFormat="1" applyFill="1" applyBorder="1" applyAlignment="1">
      <alignment/>
    </xf>
    <xf numFmtId="13" fontId="0" fillId="33" borderId="27" xfId="0" applyNumberFormat="1" applyFill="1" applyBorder="1" applyAlignment="1">
      <alignment/>
    </xf>
    <xf numFmtId="0" fontId="0" fillId="0" borderId="20" xfId="0" applyBorder="1" applyAlignment="1">
      <alignment/>
    </xf>
    <xf numFmtId="13" fontId="0" fillId="0" borderId="22" xfId="0" applyNumberFormat="1" applyBorder="1" applyAlignment="1">
      <alignment/>
    </xf>
    <xf numFmtId="13" fontId="0" fillId="0" borderId="20" xfId="0" applyNumberFormat="1" applyFill="1" applyBorder="1" applyAlignment="1">
      <alignment horizontal="center"/>
    </xf>
    <xf numFmtId="0" fontId="0" fillId="0" borderId="20" xfId="0" applyFill="1" applyBorder="1" applyAlignment="1">
      <alignment horizontal="center"/>
    </xf>
    <xf numFmtId="13" fontId="0" fillId="0" borderId="24" xfId="0" applyNumberFormat="1" applyFill="1" applyBorder="1" applyAlignment="1">
      <alignment/>
    </xf>
    <xf numFmtId="13" fontId="0" fillId="0" borderId="22" xfId="0" applyNumberFormat="1" applyFill="1" applyBorder="1" applyAlignment="1">
      <alignment/>
    </xf>
    <xf numFmtId="13" fontId="0" fillId="0" borderId="27" xfId="0" applyNumberFormat="1" applyFill="1" applyBorder="1" applyAlignment="1">
      <alignment/>
    </xf>
    <xf numFmtId="0" fontId="0" fillId="34" borderId="19" xfId="0" applyFill="1" applyBorder="1" applyAlignment="1">
      <alignment horizontal="center"/>
    </xf>
    <xf numFmtId="13" fontId="0" fillId="0" borderId="20" xfId="0" applyNumberFormat="1" applyBorder="1" applyAlignment="1">
      <alignment/>
    </xf>
    <xf numFmtId="0" fontId="0" fillId="34" borderId="20" xfId="0" applyFill="1" applyBorder="1" applyAlignment="1">
      <alignment horizontal="center"/>
    </xf>
    <xf numFmtId="0" fontId="0" fillId="34" borderId="21" xfId="0" applyFill="1" applyBorder="1" applyAlignment="1">
      <alignment horizontal="center"/>
    </xf>
    <xf numFmtId="13" fontId="0" fillId="34" borderId="22" xfId="0" applyNumberFormat="1" applyFill="1" applyBorder="1" applyAlignment="1">
      <alignment/>
    </xf>
    <xf numFmtId="13" fontId="0" fillId="34" borderId="23" xfId="0" applyNumberFormat="1" applyFill="1" applyBorder="1" applyAlignment="1">
      <alignment/>
    </xf>
    <xf numFmtId="13" fontId="0" fillId="0" borderId="24" xfId="0" applyNumberFormat="1" applyBorder="1" applyAlignment="1">
      <alignment/>
    </xf>
    <xf numFmtId="13" fontId="0" fillId="34" borderId="25" xfId="0" applyNumberFormat="1" applyFill="1" applyBorder="1" applyAlignment="1">
      <alignment/>
    </xf>
    <xf numFmtId="13" fontId="0" fillId="34" borderId="26" xfId="0" applyNumberFormat="1" applyFill="1" applyBorder="1" applyAlignment="1">
      <alignment/>
    </xf>
    <xf numFmtId="13" fontId="0" fillId="0" borderId="27" xfId="0" applyNumberFormat="1" applyBorder="1" applyAlignment="1">
      <alignment/>
    </xf>
    <xf numFmtId="13" fontId="0" fillId="34" borderId="24" xfId="0" applyNumberFormat="1" applyFill="1" applyBorder="1" applyAlignment="1">
      <alignment/>
    </xf>
    <xf numFmtId="13" fontId="0" fillId="34" borderId="27" xfId="0" applyNumberFormat="1" applyFill="1" applyBorder="1" applyAlignment="1">
      <alignment/>
    </xf>
    <xf numFmtId="13" fontId="0" fillId="33" borderId="28" xfId="0" applyNumberFormat="1" applyFill="1" applyBorder="1" applyAlignment="1">
      <alignment/>
    </xf>
    <xf numFmtId="13" fontId="0" fillId="33" borderId="29" xfId="0" applyNumberFormat="1" applyFill="1" applyBorder="1" applyAlignment="1">
      <alignment/>
    </xf>
    <xf numFmtId="13" fontId="0" fillId="33" borderId="30" xfId="0" applyNumberFormat="1" applyFill="1" applyBorder="1" applyAlignment="1">
      <alignment/>
    </xf>
    <xf numFmtId="0" fontId="0" fillId="35" borderId="19" xfId="0" applyFill="1" applyBorder="1" applyAlignment="1">
      <alignment horizontal="center"/>
    </xf>
    <xf numFmtId="0" fontId="0" fillId="35" borderId="20" xfId="0" applyFill="1" applyBorder="1" applyAlignment="1">
      <alignment horizontal="center"/>
    </xf>
    <xf numFmtId="0" fontId="0" fillId="35" borderId="21" xfId="0" applyFill="1" applyBorder="1" applyAlignment="1">
      <alignment horizontal="center"/>
    </xf>
    <xf numFmtId="13" fontId="0" fillId="34" borderId="31" xfId="0" applyNumberFormat="1" applyFill="1" applyBorder="1" applyAlignment="1">
      <alignment/>
    </xf>
    <xf numFmtId="13" fontId="0" fillId="34" borderId="32" xfId="0" applyNumberFormat="1" applyFill="1" applyBorder="1" applyAlignment="1">
      <alignment/>
    </xf>
    <xf numFmtId="13" fontId="0" fillId="34" borderId="33" xfId="0" applyNumberFormat="1" applyFill="1" applyBorder="1" applyAlignment="1">
      <alignment/>
    </xf>
    <xf numFmtId="165" fontId="0" fillId="0" borderId="0" xfId="0" applyNumberFormat="1" applyAlignment="1">
      <alignment/>
    </xf>
    <xf numFmtId="13" fontId="0" fillId="35" borderId="23" xfId="0" applyNumberFormat="1" applyFill="1" applyBorder="1" applyAlignment="1">
      <alignment/>
    </xf>
    <xf numFmtId="13" fontId="0" fillId="35" borderId="25" xfId="0" applyNumberFormat="1" applyFill="1" applyBorder="1" applyAlignment="1">
      <alignment/>
    </xf>
    <xf numFmtId="13" fontId="0" fillId="35" borderId="26" xfId="0" applyNumberFormat="1" applyFill="1" applyBorder="1" applyAlignment="1">
      <alignment/>
    </xf>
    <xf numFmtId="13" fontId="0" fillId="35" borderId="24" xfId="0" applyNumberFormat="1" applyFill="1" applyBorder="1" applyAlignment="1">
      <alignment/>
    </xf>
    <xf numFmtId="13" fontId="0" fillId="35" borderId="28" xfId="0" applyNumberFormat="1" applyFill="1" applyBorder="1" applyAlignment="1">
      <alignment/>
    </xf>
    <xf numFmtId="13" fontId="0" fillId="35" borderId="22" xfId="0" applyNumberFormat="1" applyFill="1" applyBorder="1" applyAlignment="1">
      <alignment/>
    </xf>
    <xf numFmtId="13" fontId="0" fillId="35" borderId="29" xfId="0" applyNumberFormat="1" applyFill="1" applyBorder="1" applyAlignment="1">
      <alignment/>
    </xf>
    <xf numFmtId="13" fontId="0" fillId="35" borderId="27" xfId="0" applyNumberFormat="1" applyFill="1" applyBorder="1" applyAlignment="1">
      <alignment/>
    </xf>
    <xf numFmtId="13" fontId="0" fillId="35" borderId="30" xfId="0" applyNumberFormat="1" applyFill="1" applyBorder="1" applyAlignment="1">
      <alignment/>
    </xf>
    <xf numFmtId="0" fontId="0" fillId="0" borderId="24" xfId="0" applyFill="1" applyBorder="1" applyAlignment="1">
      <alignment/>
    </xf>
    <xf numFmtId="0" fontId="0" fillId="0" borderId="22" xfId="0" applyFill="1" applyBorder="1" applyAlignment="1">
      <alignment/>
    </xf>
    <xf numFmtId="0" fontId="0" fillId="0" borderId="27" xfId="0" applyFill="1" applyBorder="1" applyAlignment="1">
      <alignment/>
    </xf>
    <xf numFmtId="0" fontId="0" fillId="36" borderId="34" xfId="0" applyFill="1" applyBorder="1" applyAlignment="1">
      <alignment horizontal="center"/>
    </xf>
    <xf numFmtId="13" fontId="0" fillId="36" borderId="35" xfId="0" applyNumberFormat="1" applyFill="1" applyBorder="1" applyAlignment="1">
      <alignment/>
    </xf>
    <xf numFmtId="13" fontId="0" fillId="36" borderId="36" xfId="0" applyNumberFormat="1" applyFill="1" applyBorder="1" applyAlignment="1">
      <alignment/>
    </xf>
    <xf numFmtId="13" fontId="0" fillId="36" borderId="37" xfId="0" applyNumberFormat="1" applyFill="1" applyBorder="1" applyAlignment="1">
      <alignment/>
    </xf>
    <xf numFmtId="0" fontId="0" fillId="36" borderId="20" xfId="0" applyFill="1" applyBorder="1" applyAlignment="1">
      <alignment horizontal="center"/>
    </xf>
    <xf numFmtId="0" fontId="0" fillId="36" borderId="38" xfId="0" applyFill="1" applyBorder="1" applyAlignment="1">
      <alignment horizontal="center"/>
    </xf>
    <xf numFmtId="13" fontId="0" fillId="36" borderId="24" xfId="0" applyNumberFormat="1" applyFill="1" applyBorder="1" applyAlignment="1">
      <alignment/>
    </xf>
    <xf numFmtId="13" fontId="0" fillId="36" borderId="31" xfId="0" applyNumberFormat="1" applyFill="1" applyBorder="1" applyAlignment="1">
      <alignment/>
    </xf>
    <xf numFmtId="13" fontId="0" fillId="36" borderId="22" xfId="0" applyNumberFormat="1" applyFill="1" applyBorder="1" applyAlignment="1">
      <alignment/>
    </xf>
    <xf numFmtId="13" fontId="0" fillId="36" borderId="32" xfId="0" applyNumberFormat="1" applyFill="1" applyBorder="1" applyAlignment="1">
      <alignment/>
    </xf>
    <xf numFmtId="13" fontId="0" fillId="36" borderId="27" xfId="0" applyNumberFormat="1" applyFill="1" applyBorder="1" applyAlignment="1">
      <alignment/>
    </xf>
    <xf numFmtId="13" fontId="0" fillId="36" borderId="33" xfId="0" applyNumberFormat="1" applyFill="1" applyBorder="1" applyAlignment="1">
      <alignment/>
    </xf>
    <xf numFmtId="0" fontId="0" fillId="37" borderId="13" xfId="0" applyFill="1" applyBorder="1" applyAlignment="1">
      <alignment/>
    </xf>
    <xf numFmtId="0" fontId="0" fillId="0" borderId="0" xfId="0" applyBorder="1" applyAlignment="1">
      <alignment/>
    </xf>
    <xf numFmtId="0" fontId="0" fillId="37" borderId="39" xfId="0" applyFill="1"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 fillId="0" borderId="0" xfId="0" applyFont="1" applyBorder="1" applyAlignment="1">
      <alignment horizontal="center"/>
    </xf>
    <xf numFmtId="0" fontId="0" fillId="0" borderId="0" xfId="0" applyFont="1" applyBorder="1" applyAlignment="1">
      <alignment horizontal="center" vertical="center"/>
    </xf>
    <xf numFmtId="0" fontId="5" fillId="0" borderId="0" xfId="0" applyFont="1" applyFill="1" applyBorder="1" applyAlignment="1" applyProtection="1">
      <alignment/>
      <protection/>
    </xf>
    <xf numFmtId="13" fontId="0" fillId="0" borderId="0" xfId="0" applyNumberFormat="1" applyBorder="1" applyAlignment="1">
      <alignment vertical="center"/>
    </xf>
    <xf numFmtId="0" fontId="0" fillId="0" borderId="0" xfId="0" applyFill="1" applyBorder="1" applyAlignment="1">
      <alignment/>
    </xf>
    <xf numFmtId="0" fontId="2" fillId="0" borderId="0" xfId="0" applyFont="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3" fontId="0" fillId="0" borderId="48" xfId="0" applyNumberFormat="1" applyBorder="1" applyAlignment="1">
      <alignment/>
    </xf>
    <xf numFmtId="0" fontId="5" fillId="0" borderId="0" xfId="0" applyFont="1" applyAlignment="1">
      <alignment/>
    </xf>
    <xf numFmtId="0" fontId="0" fillId="0" borderId="49" xfId="0" applyBorder="1" applyAlignment="1">
      <alignment/>
    </xf>
    <xf numFmtId="0" fontId="5" fillId="0" borderId="0" xfId="0" applyFont="1" applyBorder="1" applyAlignment="1">
      <alignment/>
    </xf>
    <xf numFmtId="0" fontId="9" fillId="0" borderId="0" xfId="0" applyFont="1" applyBorder="1" applyAlignment="1">
      <alignment/>
    </xf>
    <xf numFmtId="13" fontId="0" fillId="0" borderId="10" xfId="0" applyNumberFormat="1" applyBorder="1" applyAlignment="1">
      <alignment/>
    </xf>
    <xf numFmtId="0" fontId="0" fillId="0" borderId="46" xfId="0" applyBorder="1" applyAlignment="1">
      <alignment horizontal="center"/>
    </xf>
    <xf numFmtId="0" fontId="5" fillId="0" borderId="50" xfId="0" applyFont="1" applyBorder="1" applyAlignment="1">
      <alignment horizontal="center"/>
    </xf>
    <xf numFmtId="0" fontId="5" fillId="0" borderId="44" xfId="0" applyFont="1" applyBorder="1" applyAlignment="1">
      <alignment horizontal="center"/>
    </xf>
    <xf numFmtId="0" fontId="0" fillId="0" borderId="10" xfId="0" applyFont="1" applyBorder="1" applyAlignment="1">
      <alignment horizontal="center" vertical="center"/>
    </xf>
    <xf numFmtId="13" fontId="0" fillId="0" borderId="42" xfId="0" applyNumberFormat="1" applyBorder="1" applyAlignment="1">
      <alignment vertical="center"/>
    </xf>
    <xf numFmtId="0" fontId="0" fillId="0" borderId="51" xfId="0" applyBorder="1" applyAlignment="1">
      <alignment/>
    </xf>
    <xf numFmtId="0" fontId="0" fillId="0" borderId="52" xfId="0" applyBorder="1" applyAlignment="1">
      <alignment/>
    </xf>
    <xf numFmtId="0" fontId="0" fillId="37" borderId="14" xfId="0" applyFill="1" applyBorder="1" applyAlignment="1">
      <alignment/>
    </xf>
    <xf numFmtId="0" fontId="0" fillId="0" borderId="53" xfId="0" applyBorder="1" applyAlignment="1">
      <alignment/>
    </xf>
    <xf numFmtId="0" fontId="0" fillId="38" borderId="0" xfId="0" applyFill="1" applyBorder="1" applyAlignment="1">
      <alignment/>
    </xf>
    <xf numFmtId="0" fontId="0" fillId="38" borderId="54" xfId="0" applyFill="1" applyBorder="1" applyAlignment="1">
      <alignment/>
    </xf>
    <xf numFmtId="0" fontId="0" fillId="38" borderId="55" xfId="0" applyFill="1" applyBorder="1" applyAlignment="1">
      <alignment/>
    </xf>
    <xf numFmtId="0" fontId="0" fillId="38" borderId="56" xfId="0" applyFill="1" applyBorder="1" applyAlignment="1">
      <alignment/>
    </xf>
    <xf numFmtId="0" fontId="0" fillId="38" borderId="40" xfId="0" applyFill="1" applyBorder="1" applyAlignment="1">
      <alignment/>
    </xf>
    <xf numFmtId="0" fontId="0" fillId="38" borderId="57" xfId="0" applyFill="1" applyBorder="1" applyAlignment="1">
      <alignment/>
    </xf>
    <xf numFmtId="0" fontId="0" fillId="38" borderId="58" xfId="0" applyFill="1" applyBorder="1" applyAlignment="1">
      <alignment/>
    </xf>
    <xf numFmtId="0" fontId="0" fillId="38" borderId="11" xfId="0" applyFill="1" applyBorder="1" applyAlignment="1">
      <alignment/>
    </xf>
    <xf numFmtId="0" fontId="0" fillId="38" borderId="59" xfId="0" applyFill="1" applyBorder="1" applyAlignment="1">
      <alignment/>
    </xf>
    <xf numFmtId="0" fontId="0" fillId="38" borderId="12" xfId="0" applyFill="1" applyBorder="1" applyAlignment="1">
      <alignment/>
    </xf>
    <xf numFmtId="0" fontId="0" fillId="38" borderId="60" xfId="0" applyFill="1" applyBorder="1" applyAlignment="1">
      <alignment/>
    </xf>
    <xf numFmtId="0" fontId="0" fillId="38" borderId="61" xfId="0" applyFill="1" applyBorder="1" applyAlignment="1">
      <alignment/>
    </xf>
    <xf numFmtId="0" fontId="0" fillId="38" borderId="42" xfId="0" applyFill="1" applyBorder="1" applyAlignment="1">
      <alignment vertical="center"/>
    </xf>
    <xf numFmtId="0" fontId="0" fillId="38" borderId="62" xfId="0" applyFill="1" applyBorder="1" applyAlignment="1">
      <alignment/>
    </xf>
    <xf numFmtId="0" fontId="0" fillId="38" borderId="63" xfId="0" applyFill="1" applyBorder="1" applyAlignment="1">
      <alignment/>
    </xf>
    <xf numFmtId="13" fontId="0" fillId="38" borderId="0" xfId="0" applyNumberFormat="1" applyFill="1" applyBorder="1" applyAlignment="1">
      <alignment vertical="center"/>
    </xf>
    <xf numFmtId="0" fontId="0" fillId="38" borderId="0" xfId="0" applyFill="1" applyBorder="1" applyAlignment="1">
      <alignment vertical="center"/>
    </xf>
    <xf numFmtId="0" fontId="0" fillId="38" borderId="11" xfId="0" applyFill="1" applyBorder="1" applyAlignment="1">
      <alignment vertical="center"/>
    </xf>
    <xf numFmtId="0" fontId="0" fillId="38" borderId="64" xfId="0" applyFill="1" applyBorder="1" applyAlignment="1">
      <alignment/>
    </xf>
    <xf numFmtId="0" fontId="0" fillId="38" borderId="65" xfId="0" applyFill="1" applyBorder="1" applyAlignment="1">
      <alignment/>
    </xf>
    <xf numFmtId="0" fontId="0" fillId="38" borderId="41" xfId="0" applyFill="1" applyBorder="1" applyAlignment="1">
      <alignment/>
    </xf>
    <xf numFmtId="0" fontId="0" fillId="38" borderId="43" xfId="0" applyFill="1" applyBorder="1" applyAlignment="1">
      <alignment/>
    </xf>
    <xf numFmtId="0" fontId="0" fillId="38" borderId="10" xfId="0" applyFill="1" applyBorder="1" applyAlignment="1">
      <alignment/>
    </xf>
    <xf numFmtId="0" fontId="0" fillId="38" borderId="44" xfId="0" applyFill="1" applyBorder="1" applyAlignment="1">
      <alignment/>
    </xf>
    <xf numFmtId="0" fontId="0" fillId="38" borderId="45" xfId="0" applyFill="1" applyBorder="1" applyAlignment="1">
      <alignment/>
    </xf>
    <xf numFmtId="0" fontId="0" fillId="38" borderId="47" xfId="0" applyFill="1" applyBorder="1" applyAlignment="1">
      <alignment/>
    </xf>
    <xf numFmtId="0" fontId="0" fillId="38" borderId="42" xfId="0" applyFill="1" applyBorder="1" applyAlignment="1">
      <alignment/>
    </xf>
    <xf numFmtId="0" fontId="0" fillId="38" borderId="66" xfId="0" applyFill="1" applyBorder="1" applyAlignment="1">
      <alignment/>
    </xf>
    <xf numFmtId="0" fontId="0" fillId="38" borderId="46" xfId="0" applyFill="1" applyBorder="1" applyAlignment="1">
      <alignment/>
    </xf>
    <xf numFmtId="0" fontId="0" fillId="38" borderId="49" xfId="0" applyFill="1" applyBorder="1" applyAlignment="1">
      <alignment/>
    </xf>
    <xf numFmtId="0" fontId="0" fillId="38" borderId="52" xfId="0" applyFill="1" applyBorder="1" applyAlignment="1">
      <alignment/>
    </xf>
    <xf numFmtId="0" fontId="0" fillId="38" borderId="67"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0" borderId="0" xfId="0" applyAlignment="1">
      <alignment horizontal="center"/>
    </xf>
    <xf numFmtId="13" fontId="0" fillId="0" borderId="0" xfId="0" applyNumberFormat="1" applyAlignment="1">
      <alignment horizontal="center"/>
    </xf>
    <xf numFmtId="13" fontId="5" fillId="0" borderId="0" xfId="0" applyNumberFormat="1" applyFont="1" applyAlignment="1">
      <alignment horizontal="center"/>
    </xf>
    <xf numFmtId="0" fontId="0" fillId="39" borderId="0" xfId="0" applyFill="1" applyBorder="1" applyAlignment="1" applyProtection="1">
      <alignment/>
      <protection/>
    </xf>
    <xf numFmtId="0" fontId="0" fillId="39" borderId="0" xfId="0" applyFill="1" applyAlignment="1">
      <alignment/>
    </xf>
    <xf numFmtId="0" fontId="0" fillId="39" borderId="0" xfId="0" applyFill="1" applyBorder="1" applyAlignment="1">
      <alignment/>
    </xf>
    <xf numFmtId="0" fontId="0" fillId="39" borderId="10" xfId="0" applyFill="1" applyBorder="1" applyAlignment="1">
      <alignment/>
    </xf>
    <xf numFmtId="0" fontId="0" fillId="39" borderId="46" xfId="0" applyFill="1" applyBorder="1" applyAlignment="1">
      <alignment/>
    </xf>
    <xf numFmtId="0" fontId="0" fillId="39" borderId="0" xfId="0" applyFill="1" applyBorder="1" applyAlignment="1">
      <alignment horizontal="center"/>
    </xf>
    <xf numFmtId="0" fontId="73" fillId="39" borderId="68" xfId="0" applyFont="1" applyFill="1" applyBorder="1" applyAlignment="1">
      <alignment/>
    </xf>
    <xf numFmtId="0" fontId="73" fillId="39" borderId="68" xfId="0" applyFont="1" applyFill="1" applyBorder="1" applyAlignment="1">
      <alignment horizontal="center"/>
    </xf>
    <xf numFmtId="0" fontId="74" fillId="39" borderId="68" xfId="0" applyFont="1" applyFill="1" applyBorder="1" applyAlignment="1">
      <alignment/>
    </xf>
    <xf numFmtId="0" fontId="75" fillId="39" borderId="68" xfId="0" applyFont="1" applyFill="1" applyBorder="1" applyAlignment="1" applyProtection="1">
      <alignment/>
      <protection/>
    </xf>
    <xf numFmtId="0" fontId="75" fillId="39" borderId="68" xfId="0" applyFont="1" applyFill="1" applyBorder="1" applyAlignment="1" applyProtection="1">
      <alignment horizontal="center"/>
      <protection/>
    </xf>
    <xf numFmtId="0" fontId="76" fillId="39" borderId="68" xfId="0" applyFont="1" applyFill="1" applyBorder="1" applyAlignment="1" applyProtection="1">
      <alignment horizontal="center"/>
      <protection/>
    </xf>
    <xf numFmtId="0" fontId="76" fillId="39" borderId="68" xfId="0" applyFont="1" applyFill="1" applyBorder="1" applyAlignment="1" applyProtection="1">
      <alignment/>
      <protection/>
    </xf>
    <xf numFmtId="0" fontId="77" fillId="39" borderId="68" xfId="0" applyFont="1" applyFill="1" applyBorder="1" applyAlignment="1" applyProtection="1">
      <alignment/>
      <protection/>
    </xf>
    <xf numFmtId="0" fontId="77" fillId="39" borderId="68" xfId="0" applyFont="1" applyFill="1" applyBorder="1" applyAlignment="1" applyProtection="1">
      <alignment horizontal="center"/>
      <protection/>
    </xf>
    <xf numFmtId="0" fontId="75" fillId="39" borderId="68" xfId="0" applyFont="1" applyFill="1" applyBorder="1" applyAlignment="1">
      <alignment/>
    </xf>
    <xf numFmtId="0" fontId="78" fillId="39" borderId="68" xfId="0" applyFont="1" applyFill="1" applyBorder="1" applyAlignment="1" applyProtection="1">
      <alignment/>
      <protection/>
    </xf>
    <xf numFmtId="0" fontId="79" fillId="39" borderId="68" xfId="0" applyFont="1" applyFill="1" applyBorder="1" applyAlignment="1" applyProtection="1">
      <alignment horizontal="center"/>
      <protection/>
    </xf>
    <xf numFmtId="13" fontId="77" fillId="39" borderId="68" xfId="0" applyNumberFormat="1" applyFont="1" applyFill="1" applyBorder="1" applyAlignment="1" applyProtection="1">
      <alignment horizontal="center"/>
      <protection/>
    </xf>
    <xf numFmtId="13" fontId="75" fillId="39" borderId="68" xfId="0" applyNumberFormat="1" applyFont="1" applyFill="1" applyBorder="1" applyAlignment="1" applyProtection="1">
      <alignment/>
      <protection/>
    </xf>
    <xf numFmtId="13" fontId="76" fillId="39" borderId="68" xfId="0" applyNumberFormat="1" applyFont="1" applyFill="1" applyBorder="1" applyAlignment="1" applyProtection="1">
      <alignment horizontal="center"/>
      <protection/>
    </xf>
    <xf numFmtId="0" fontId="77" fillId="39" borderId="68" xfId="0" applyFont="1" applyFill="1" applyBorder="1" applyAlignment="1" applyProtection="1">
      <alignment horizontal="center" vertical="center"/>
      <protection/>
    </xf>
    <xf numFmtId="0" fontId="75" fillId="39" borderId="68" xfId="0" applyFont="1" applyFill="1" applyBorder="1" applyAlignment="1">
      <alignment horizontal="center" vertical="center"/>
    </xf>
    <xf numFmtId="13" fontId="75" fillId="39" borderId="68" xfId="0" applyNumberFormat="1" applyFont="1" applyFill="1" applyBorder="1" applyAlignment="1">
      <alignment/>
    </xf>
    <xf numFmtId="0" fontId="75" fillId="39" borderId="68" xfId="0" applyFont="1" applyFill="1" applyBorder="1" applyAlignment="1">
      <alignment horizontal="center"/>
    </xf>
    <xf numFmtId="0" fontId="73" fillId="39" borderId="68" xfId="0" applyFont="1" applyFill="1" applyBorder="1" applyAlignment="1">
      <alignment horizontal="right"/>
    </xf>
    <xf numFmtId="0" fontId="79" fillId="39" borderId="68" xfId="0" applyFont="1" applyFill="1" applyBorder="1" applyAlignment="1">
      <alignment horizontal="center"/>
    </xf>
    <xf numFmtId="0" fontId="73" fillId="39" borderId="68" xfId="0" applyFont="1" applyFill="1" applyBorder="1" applyAlignment="1">
      <alignment horizontal="center" vertical="center"/>
    </xf>
    <xf numFmtId="164" fontId="79" fillId="39" borderId="68" xfId="0" applyNumberFormat="1" applyFont="1" applyFill="1" applyBorder="1" applyAlignment="1">
      <alignment horizontal="center"/>
    </xf>
    <xf numFmtId="0" fontId="73" fillId="39" borderId="68" xfId="0" applyFont="1" applyFill="1" applyBorder="1" applyAlignment="1">
      <alignment horizontal="right" vertical="center"/>
    </xf>
    <xf numFmtId="0" fontId="78" fillId="39" borderId="68" xfId="0" applyFont="1" applyFill="1" applyBorder="1" applyAlignment="1">
      <alignment horizontal="center"/>
    </xf>
    <xf numFmtId="0" fontId="2" fillId="39" borderId="0" xfId="0" applyFont="1" applyFill="1" applyBorder="1" applyAlignment="1" applyProtection="1">
      <alignment horizontal="center"/>
      <protection/>
    </xf>
    <xf numFmtId="0" fontId="2" fillId="39" borderId="10" xfId="0" applyFont="1" applyFill="1" applyBorder="1" applyAlignment="1" applyProtection="1">
      <alignment/>
      <protection/>
    </xf>
    <xf numFmtId="0" fontId="2" fillId="39" borderId="0" xfId="0" applyFont="1" applyFill="1" applyBorder="1" applyAlignment="1" applyProtection="1">
      <alignment/>
      <protection/>
    </xf>
    <xf numFmtId="13" fontId="3" fillId="39" borderId="0" xfId="0" applyNumberFormat="1" applyFont="1" applyFill="1" applyBorder="1" applyAlignment="1" applyProtection="1">
      <alignment horizontal="center"/>
      <protection/>
    </xf>
    <xf numFmtId="0" fontId="10" fillId="39" borderId="0" xfId="0" applyFont="1" applyFill="1" applyBorder="1" applyAlignment="1">
      <alignment horizontal="center"/>
    </xf>
    <xf numFmtId="0" fontId="0" fillId="39" borderId="10" xfId="0" applyFill="1" applyBorder="1" applyAlignment="1">
      <alignment vertical="center" wrapText="1"/>
    </xf>
    <xf numFmtId="0" fontId="0" fillId="39" borderId="44" xfId="0" applyFill="1" applyBorder="1" applyAlignment="1">
      <alignment/>
    </xf>
    <xf numFmtId="0" fontId="11" fillId="39" borderId="0" xfId="0" applyFont="1" applyFill="1" applyBorder="1" applyAlignment="1">
      <alignment/>
    </xf>
    <xf numFmtId="0" fontId="19" fillId="39" borderId="0" xfId="0" applyFont="1" applyFill="1" applyBorder="1" applyAlignment="1">
      <alignment/>
    </xf>
    <xf numFmtId="0" fontId="8" fillId="39" borderId="10" xfId="0" applyFont="1" applyFill="1" applyBorder="1" applyAlignment="1">
      <alignment horizontal="center"/>
    </xf>
    <xf numFmtId="0" fontId="18" fillId="39" borderId="10" xfId="0" applyFont="1" applyFill="1" applyBorder="1" applyAlignment="1">
      <alignment/>
    </xf>
    <xf numFmtId="0" fontId="0" fillId="39" borderId="45" xfId="0" applyFill="1" applyBorder="1" applyAlignment="1">
      <alignment/>
    </xf>
    <xf numFmtId="0" fontId="0" fillId="39" borderId="47" xfId="0" applyFill="1" applyBorder="1" applyAlignment="1">
      <alignment/>
    </xf>
    <xf numFmtId="0" fontId="73" fillId="39" borderId="69" xfId="0" applyFont="1" applyFill="1" applyBorder="1" applyAlignment="1">
      <alignment/>
    </xf>
    <xf numFmtId="0" fontId="17" fillId="0" borderId="48" xfId="0" applyFont="1" applyBorder="1" applyAlignment="1" applyProtection="1">
      <alignment horizontal="center"/>
      <protection locked="0"/>
    </xf>
    <xf numFmtId="13" fontId="17" fillId="0" borderId="48" xfId="0" applyNumberFormat="1" applyFont="1" applyBorder="1" applyAlignment="1" applyProtection="1">
      <alignment horizontal="center"/>
      <protection locked="0"/>
    </xf>
    <xf numFmtId="0" fontId="17" fillId="0" borderId="48" xfId="0" applyFont="1" applyFill="1" applyBorder="1" applyAlignment="1" applyProtection="1">
      <alignment horizontal="center"/>
      <protection locked="0"/>
    </xf>
    <xf numFmtId="0" fontId="80" fillId="39" borderId="0" xfId="0" applyFont="1" applyFill="1" applyBorder="1" applyAlignment="1">
      <alignment horizontal="center"/>
    </xf>
    <xf numFmtId="0" fontId="80" fillId="39" borderId="0" xfId="0" applyFont="1" applyFill="1" applyBorder="1" applyAlignment="1">
      <alignment/>
    </xf>
    <xf numFmtId="0" fontId="80" fillId="39" borderId="46" xfId="0" applyFont="1" applyFill="1" applyBorder="1" applyAlignment="1">
      <alignment/>
    </xf>
    <xf numFmtId="0" fontId="80" fillId="39" borderId="46" xfId="0" applyFont="1" applyFill="1" applyBorder="1" applyAlignment="1">
      <alignment horizontal="center"/>
    </xf>
    <xf numFmtId="0" fontId="75" fillId="39" borderId="44" xfId="0" applyFont="1" applyFill="1" applyBorder="1" applyAlignment="1">
      <alignment/>
    </xf>
    <xf numFmtId="167" fontId="81" fillId="39" borderId="0" xfId="0" applyNumberFormat="1" applyFont="1" applyFill="1" applyBorder="1" applyAlignment="1">
      <alignment/>
    </xf>
    <xf numFmtId="0" fontId="75" fillId="39" borderId="0" xfId="0" applyFont="1" applyFill="1" applyBorder="1" applyAlignment="1">
      <alignment horizontal="center"/>
    </xf>
    <xf numFmtId="0" fontId="75" fillId="39" borderId="0" xfId="0" applyFont="1" applyFill="1" applyBorder="1" applyAlignment="1">
      <alignment/>
    </xf>
    <xf numFmtId="0" fontId="0" fillId="39" borderId="0" xfId="0" applyFill="1" applyAlignment="1">
      <alignment horizontal="center"/>
    </xf>
    <xf numFmtId="0" fontId="18" fillId="39" borderId="42" xfId="0" applyFont="1" applyFill="1" applyBorder="1" applyAlignment="1">
      <alignment horizontal="center" vertical="center"/>
    </xf>
    <xf numFmtId="0" fontId="76" fillId="39" borderId="68" xfId="0" applyFont="1" applyFill="1" applyBorder="1" applyAlignment="1" applyProtection="1">
      <alignment horizontal="center"/>
      <protection/>
    </xf>
    <xf numFmtId="13" fontId="75" fillId="39" borderId="68" xfId="0" applyNumberFormat="1" applyFont="1" applyFill="1" applyBorder="1" applyAlignment="1" applyProtection="1">
      <alignment horizontal="center"/>
      <protection/>
    </xf>
    <xf numFmtId="0" fontId="77" fillId="39" borderId="68" xfId="0" applyFont="1" applyFill="1" applyBorder="1" applyAlignment="1" applyProtection="1">
      <alignment horizontal="center"/>
      <protection/>
    </xf>
    <xf numFmtId="0" fontId="77" fillId="39" borderId="68" xfId="0" applyFont="1" applyFill="1" applyBorder="1" applyAlignment="1" applyProtection="1">
      <alignment horizontal="center" vertical="center"/>
      <protection/>
    </xf>
    <xf numFmtId="0" fontId="75" fillId="39" borderId="68" xfId="0" applyFont="1" applyFill="1" applyBorder="1" applyAlignment="1">
      <alignment horizontal="center" vertical="center"/>
    </xf>
    <xf numFmtId="0" fontId="73" fillId="39" borderId="68" xfId="0" applyFont="1" applyFill="1" applyBorder="1" applyAlignment="1" applyProtection="1">
      <alignment horizontal="center" vertical="center" wrapText="1"/>
      <protection/>
    </xf>
    <xf numFmtId="13" fontId="76" fillId="39" borderId="68" xfId="0" applyNumberFormat="1" applyFont="1" applyFill="1" applyBorder="1" applyAlignment="1" applyProtection="1">
      <alignment horizontal="center"/>
      <protection/>
    </xf>
    <xf numFmtId="0" fontId="79" fillId="39" borderId="68" xfId="0" applyFont="1" applyFill="1" applyBorder="1" applyAlignment="1" applyProtection="1">
      <alignment horizontal="center"/>
      <protection/>
    </xf>
    <xf numFmtId="0" fontId="79" fillId="39" borderId="68" xfId="0" applyFont="1" applyFill="1" applyBorder="1" applyAlignment="1" applyProtection="1">
      <alignment horizontal="center" vertical="center" wrapText="1"/>
      <protection/>
    </xf>
    <xf numFmtId="0" fontId="78" fillId="39" borderId="68" xfId="0" applyFont="1" applyFill="1" applyBorder="1" applyAlignment="1" applyProtection="1">
      <alignment horizontal="center" vertical="center" wrapText="1"/>
      <protection/>
    </xf>
    <xf numFmtId="0" fontId="73" fillId="39" borderId="68" xfId="0" applyFont="1" applyFill="1" applyBorder="1" applyAlignment="1">
      <alignment horizontal="right" vertical="center"/>
    </xf>
    <xf numFmtId="0" fontId="76" fillId="39" borderId="68" xfId="0" applyFont="1" applyFill="1" applyBorder="1" applyAlignment="1">
      <alignment horizontal="center"/>
    </xf>
    <xf numFmtId="0" fontId="78" fillId="39" borderId="68" xfId="0" applyFont="1" applyFill="1" applyBorder="1" applyAlignment="1" applyProtection="1">
      <alignment horizontal="center"/>
      <protection/>
    </xf>
    <xf numFmtId="0" fontId="18" fillId="39" borderId="0" xfId="0" applyFont="1" applyFill="1" applyBorder="1" applyAlignment="1">
      <alignment horizontal="center" vertical="center"/>
    </xf>
    <xf numFmtId="0" fontId="27" fillId="38" borderId="41" xfId="0" applyFont="1" applyFill="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4" fillId="40" borderId="70" xfId="0" applyFont="1" applyFill="1" applyBorder="1" applyAlignment="1">
      <alignment horizontal="left"/>
    </xf>
    <xf numFmtId="0" fontId="4" fillId="40" borderId="71" xfId="0" applyFont="1" applyFill="1" applyBorder="1" applyAlignment="1">
      <alignment horizontal="left"/>
    </xf>
    <xf numFmtId="0" fontId="4" fillId="40" borderId="72" xfId="0" applyFont="1" applyFill="1" applyBorder="1" applyAlignment="1">
      <alignment horizontal="left"/>
    </xf>
    <xf numFmtId="0" fontId="2" fillId="39" borderId="0" xfId="0" applyFont="1" applyFill="1" applyBorder="1" applyAlignment="1" applyProtection="1">
      <alignment horizontal="right"/>
      <protection/>
    </xf>
    <xf numFmtId="0" fontId="21" fillId="40" borderId="70" xfId="0" applyFont="1" applyFill="1" applyBorder="1" applyAlignment="1">
      <alignment horizontal="center"/>
    </xf>
    <xf numFmtId="0" fontId="21" fillId="40" borderId="71" xfId="0" applyFont="1" applyFill="1" applyBorder="1" applyAlignment="1">
      <alignment horizontal="center"/>
    </xf>
    <xf numFmtId="0" fontId="21" fillId="40" borderId="72" xfId="0" applyFont="1" applyFill="1" applyBorder="1" applyAlignment="1">
      <alignment horizontal="center"/>
    </xf>
    <xf numFmtId="0" fontId="2" fillId="39" borderId="0" xfId="0" applyFont="1" applyFill="1" applyBorder="1" applyAlignment="1">
      <alignment horizontal="right"/>
    </xf>
    <xf numFmtId="12" fontId="0" fillId="0" borderId="12" xfId="0" applyNumberFormat="1" applyBorder="1" applyAlignment="1">
      <alignment horizontal="center"/>
    </xf>
    <xf numFmtId="0" fontId="0" fillId="0" borderId="12" xfId="0" applyBorder="1" applyAlignment="1">
      <alignment horizontal="center"/>
    </xf>
    <xf numFmtId="164" fontId="0" fillId="0" borderId="73" xfId="0" applyNumberFormat="1" applyBorder="1" applyAlignment="1">
      <alignment horizontal="center"/>
    </xf>
    <xf numFmtId="13" fontId="0" fillId="0" borderId="73" xfId="0" applyNumberFormat="1" applyBorder="1" applyAlignment="1">
      <alignment horizontal="center"/>
    </xf>
    <xf numFmtId="0" fontId="2" fillId="0" borderId="0" xfId="0" applyFont="1" applyBorder="1" applyAlignment="1">
      <alignment horizontal="right"/>
    </xf>
    <xf numFmtId="13" fontId="0" fillId="0" borderId="12" xfId="0" applyNumberFormat="1" applyBorder="1" applyAlignment="1">
      <alignment horizontal="center"/>
    </xf>
    <xf numFmtId="0" fontId="5" fillId="0" borderId="0" xfId="0" applyFont="1" applyBorder="1" applyAlignment="1">
      <alignment horizontal="right"/>
    </xf>
    <xf numFmtId="13" fontId="0" fillId="0" borderId="70" xfId="0" applyNumberFormat="1" applyFill="1" applyBorder="1" applyAlignment="1">
      <alignment horizontal="center" vertical="center"/>
    </xf>
    <xf numFmtId="13" fontId="0" fillId="0" borderId="72" xfId="0" applyNumberFormat="1" applyFill="1" applyBorder="1" applyAlignment="1">
      <alignment horizontal="center" vertical="center"/>
    </xf>
    <xf numFmtId="13" fontId="0" fillId="0" borderId="74" xfId="0" applyNumberFormat="1" applyBorder="1" applyAlignment="1">
      <alignment horizontal="center"/>
    </xf>
    <xf numFmtId="0" fontId="0" fillId="0" borderId="72" xfId="0" applyBorder="1" applyAlignment="1">
      <alignment horizontal="center"/>
    </xf>
    <xf numFmtId="0" fontId="0" fillId="38" borderId="0" xfId="0" applyFill="1" applyBorder="1" applyAlignment="1">
      <alignment horizontal="center" vertical="center" wrapText="1"/>
    </xf>
    <xf numFmtId="0" fontId="10" fillId="0" borderId="0" xfId="0" applyFont="1" applyBorder="1" applyAlignment="1">
      <alignment horizontal="center"/>
    </xf>
    <xf numFmtId="13" fontId="0" fillId="0" borderId="70" xfId="0" applyNumberFormat="1" applyBorder="1" applyAlignment="1">
      <alignment horizontal="center"/>
    </xf>
    <xf numFmtId="0" fontId="0" fillId="0" borderId="73" xfId="0" applyBorder="1" applyAlignment="1">
      <alignment horizontal="center"/>
    </xf>
    <xf numFmtId="13" fontId="0" fillId="0" borderId="70" xfId="0" applyNumberFormat="1" applyBorder="1" applyAlignment="1">
      <alignment horizontal="center" vertical="center"/>
    </xf>
    <xf numFmtId="13" fontId="0" fillId="0" borderId="72" xfId="0" applyNumberFormat="1" applyBorder="1" applyAlignment="1">
      <alignment horizontal="center" vertical="center"/>
    </xf>
    <xf numFmtId="13" fontId="0" fillId="0" borderId="70" xfId="0" applyNumberFormat="1" applyFill="1" applyBorder="1" applyAlignment="1">
      <alignment horizontal="center"/>
    </xf>
    <xf numFmtId="0" fontId="0" fillId="0" borderId="72" xfId="0" applyFill="1" applyBorder="1" applyAlignment="1">
      <alignment horizontal="center"/>
    </xf>
    <xf numFmtId="13" fontId="0" fillId="0" borderId="41" xfId="0" applyNumberFormat="1"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70" xfId="0" applyBorder="1" applyAlignment="1">
      <alignment horizontal="center"/>
    </xf>
    <xf numFmtId="0" fontId="0" fillId="0" borderId="72" xfId="0" applyBorder="1" applyAlignment="1">
      <alignment/>
    </xf>
    <xf numFmtId="0" fontId="5" fillId="0" borderId="0" xfId="0" applyFont="1" applyBorder="1" applyAlignment="1">
      <alignment horizontal="center"/>
    </xf>
    <xf numFmtId="13" fontId="0" fillId="0" borderId="74" xfId="0" applyNumberFormat="1" applyFill="1" applyBorder="1" applyAlignment="1">
      <alignment horizontal="center"/>
    </xf>
    <xf numFmtId="13" fontId="0" fillId="0" borderId="41" xfId="0" applyNumberFormat="1"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Border="1" applyAlignment="1">
      <alignment horizontal="center" vertical="center" wrapText="1"/>
    </xf>
    <xf numFmtId="13" fontId="0" fillId="0" borderId="72" xfId="0" applyNumberFormat="1" applyBorder="1" applyAlignment="1">
      <alignment horizontal="center"/>
    </xf>
    <xf numFmtId="13" fontId="0" fillId="0" borderId="12" xfId="0" applyNumberFormat="1" applyBorder="1" applyAlignment="1" quotePrefix="1">
      <alignment horizontal="center"/>
    </xf>
    <xf numFmtId="13" fontId="0" fillId="0" borderId="73" xfId="0" applyNumberFormat="1" applyBorder="1" applyAlignment="1" quotePrefix="1">
      <alignment horizontal="center"/>
    </xf>
    <xf numFmtId="13" fontId="0" fillId="37" borderId="74" xfId="0" applyNumberFormat="1" applyFill="1" applyBorder="1" applyAlignment="1">
      <alignment horizontal="center"/>
    </xf>
    <xf numFmtId="0" fontId="0" fillId="37" borderId="72" xfId="0" applyFill="1" applyBorder="1" applyAlignment="1">
      <alignment horizontal="center"/>
    </xf>
    <xf numFmtId="13" fontId="0" fillId="37" borderId="70" xfId="0" applyNumberFormat="1" applyFill="1" applyBorder="1" applyAlignment="1">
      <alignment horizontal="center"/>
    </xf>
    <xf numFmtId="0" fontId="2" fillId="0" borderId="46" xfId="0" applyFont="1" applyBorder="1" applyAlignment="1">
      <alignment horizontal="right"/>
    </xf>
    <xf numFmtId="0" fontId="0" fillId="0" borderId="51" xfId="0" applyBorder="1" applyAlignment="1">
      <alignment horizontal="center"/>
    </xf>
    <xf numFmtId="13" fontId="0" fillId="37" borderId="70" xfId="0" applyNumberFormat="1" applyFill="1" applyBorder="1" applyAlignment="1">
      <alignment horizontal="center" vertical="center"/>
    </xf>
    <xf numFmtId="13" fontId="0" fillId="37" borderId="72" xfId="0" applyNumberFormat="1" applyFill="1" applyBorder="1" applyAlignment="1">
      <alignment horizontal="center" vertical="center"/>
    </xf>
    <xf numFmtId="0" fontId="1" fillId="0" borderId="0" xfId="0" applyFont="1" applyBorder="1" applyAlignment="1">
      <alignment horizontal="center"/>
    </xf>
    <xf numFmtId="13" fontId="0" fillId="0" borderId="41"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12" fontId="0" fillId="0" borderId="12" xfId="0" applyNumberFormat="1" applyBorder="1" applyAlignment="1" quotePrefix="1">
      <alignment horizontal="center"/>
    </xf>
    <xf numFmtId="13" fontId="0" fillId="37" borderId="41" xfId="0" applyNumberFormat="1" applyFill="1" applyBorder="1" applyAlignment="1">
      <alignment horizontal="center" vertical="center"/>
    </xf>
    <xf numFmtId="13" fontId="0" fillId="37" borderId="43" xfId="0" applyNumberFormat="1" applyFill="1" applyBorder="1" applyAlignment="1">
      <alignment horizontal="center" vertical="center"/>
    </xf>
    <xf numFmtId="13" fontId="0" fillId="0" borderId="65" xfId="0" applyNumberFormat="1" applyBorder="1" applyAlignment="1">
      <alignment horizontal="center"/>
    </xf>
    <xf numFmtId="0" fontId="0" fillId="0" borderId="65" xfId="0" applyBorder="1" applyAlignment="1">
      <alignment horizontal="center"/>
    </xf>
    <xf numFmtId="1" fontId="0" fillId="0" borderId="16" xfId="0" applyNumberFormat="1" applyBorder="1" applyAlignment="1">
      <alignment horizontal="center" vertical="center"/>
    </xf>
    <xf numFmtId="0" fontId="0" fillId="0" borderId="17" xfId="0" applyBorder="1" applyAlignment="1">
      <alignment horizontal="center" vertical="center"/>
    </xf>
    <xf numFmtId="1" fontId="0" fillId="0" borderId="17" xfId="0" applyNumberFormat="1" applyBorder="1" applyAlignment="1">
      <alignment horizontal="center" vertical="center"/>
    </xf>
    <xf numFmtId="0" fontId="0" fillId="33" borderId="41"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0" fontId="0" fillId="36" borderId="41" xfId="0" applyFill="1" applyBorder="1" applyAlignment="1">
      <alignment horizontal="center"/>
    </xf>
    <xf numFmtId="0" fontId="0" fillId="36" borderId="42" xfId="0" applyFill="1" applyBorder="1" applyAlignment="1">
      <alignment horizontal="center"/>
    </xf>
    <xf numFmtId="0" fontId="0" fillId="36" borderId="43" xfId="0" applyFill="1" applyBorder="1" applyAlignment="1">
      <alignment horizontal="center"/>
    </xf>
    <xf numFmtId="0" fontId="0" fillId="34" borderId="41" xfId="0" applyFill="1" applyBorder="1" applyAlignment="1">
      <alignment horizontal="center"/>
    </xf>
    <xf numFmtId="0" fontId="0" fillId="34" borderId="42" xfId="0" applyFill="1" applyBorder="1" applyAlignment="1">
      <alignment horizontal="center"/>
    </xf>
    <xf numFmtId="0" fontId="0" fillId="34" borderId="43" xfId="0" applyFill="1" applyBorder="1" applyAlignment="1">
      <alignment horizontal="center"/>
    </xf>
    <xf numFmtId="0" fontId="0" fillId="35" borderId="70" xfId="0" applyFill="1" applyBorder="1" applyAlignment="1">
      <alignment horizontal="center"/>
    </xf>
    <xf numFmtId="0" fontId="0" fillId="35" borderId="71" xfId="0" applyFill="1" applyBorder="1" applyAlignment="1">
      <alignment horizontal="center"/>
    </xf>
    <xf numFmtId="0" fontId="0" fillId="35" borderId="72"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6</xdr:row>
      <xdr:rowOff>9525</xdr:rowOff>
    </xdr:from>
    <xdr:to>
      <xdr:col>4</xdr:col>
      <xdr:colOff>28575</xdr:colOff>
      <xdr:row>9</xdr:row>
      <xdr:rowOff>228600</xdr:rowOff>
    </xdr:to>
    <xdr:pic>
      <xdr:nvPicPr>
        <xdr:cNvPr id="1" name="Picture 41" descr="timelylogo_01"/>
        <xdr:cNvPicPr preferRelativeResize="1">
          <a:picLocks noChangeAspect="1"/>
        </xdr:cNvPicPr>
      </xdr:nvPicPr>
      <xdr:blipFill>
        <a:blip r:embed="rId1"/>
        <a:stretch>
          <a:fillRect/>
        </a:stretch>
      </xdr:blipFill>
      <xdr:spPr>
        <a:xfrm>
          <a:off x="85725" y="981075"/>
          <a:ext cx="2886075" cy="790575"/>
        </a:xfrm>
        <a:prstGeom prst="rect">
          <a:avLst/>
        </a:prstGeom>
        <a:noFill/>
        <a:ln w="9525" cmpd="sng">
          <a:noFill/>
        </a:ln>
      </xdr:spPr>
    </xdr:pic>
    <xdr:clientData/>
  </xdr:twoCellAnchor>
  <xdr:twoCellAnchor>
    <xdr:from>
      <xdr:col>1</xdr:col>
      <xdr:colOff>790575</xdr:colOff>
      <xdr:row>22</xdr:row>
      <xdr:rowOff>19050</xdr:rowOff>
    </xdr:from>
    <xdr:to>
      <xdr:col>4</xdr:col>
      <xdr:colOff>619125</xdr:colOff>
      <xdr:row>36</xdr:row>
      <xdr:rowOff>180975</xdr:rowOff>
    </xdr:to>
    <xdr:sp>
      <xdr:nvSpPr>
        <xdr:cNvPr id="2" name="Line 43"/>
        <xdr:cNvSpPr>
          <a:spLocks/>
        </xdr:cNvSpPr>
      </xdr:nvSpPr>
      <xdr:spPr>
        <a:xfrm flipH="1">
          <a:off x="1400175" y="4505325"/>
          <a:ext cx="2162175" cy="286702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22</xdr:row>
      <xdr:rowOff>9525</xdr:rowOff>
    </xdr:from>
    <xdr:to>
      <xdr:col>4</xdr:col>
      <xdr:colOff>590550</xdr:colOff>
      <xdr:row>37</xdr:row>
      <xdr:rowOff>9525</xdr:rowOff>
    </xdr:to>
    <xdr:sp>
      <xdr:nvSpPr>
        <xdr:cNvPr id="3" name="Line 44"/>
        <xdr:cNvSpPr>
          <a:spLocks/>
        </xdr:cNvSpPr>
      </xdr:nvSpPr>
      <xdr:spPr>
        <a:xfrm flipH="1">
          <a:off x="3286125" y="4495800"/>
          <a:ext cx="247650" cy="290512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22</xdr:row>
      <xdr:rowOff>28575</xdr:rowOff>
    </xdr:from>
    <xdr:to>
      <xdr:col>4</xdr:col>
      <xdr:colOff>590550</xdr:colOff>
      <xdr:row>36</xdr:row>
      <xdr:rowOff>190500</xdr:rowOff>
    </xdr:to>
    <xdr:sp>
      <xdr:nvSpPr>
        <xdr:cNvPr id="4" name="Line 45"/>
        <xdr:cNvSpPr>
          <a:spLocks/>
        </xdr:cNvSpPr>
      </xdr:nvSpPr>
      <xdr:spPr>
        <a:xfrm flipH="1">
          <a:off x="2552700" y="4514850"/>
          <a:ext cx="981075" cy="286702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21</xdr:row>
      <xdr:rowOff>190500</xdr:rowOff>
    </xdr:from>
    <xdr:to>
      <xdr:col>12</xdr:col>
      <xdr:colOff>285750</xdr:colOff>
      <xdr:row>37</xdr:row>
      <xdr:rowOff>9525</xdr:rowOff>
    </xdr:to>
    <xdr:sp>
      <xdr:nvSpPr>
        <xdr:cNvPr id="5" name="Line 46"/>
        <xdr:cNvSpPr>
          <a:spLocks/>
        </xdr:cNvSpPr>
      </xdr:nvSpPr>
      <xdr:spPr>
        <a:xfrm>
          <a:off x="3533775" y="4476750"/>
          <a:ext cx="4772025" cy="292417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15</xdr:row>
      <xdr:rowOff>57150</xdr:rowOff>
    </xdr:from>
    <xdr:to>
      <xdr:col>4</xdr:col>
      <xdr:colOff>590550</xdr:colOff>
      <xdr:row>22</xdr:row>
      <xdr:rowOff>0</xdr:rowOff>
    </xdr:to>
    <xdr:sp>
      <xdr:nvSpPr>
        <xdr:cNvPr id="6" name="Line 47"/>
        <xdr:cNvSpPr>
          <a:spLocks/>
        </xdr:cNvSpPr>
      </xdr:nvSpPr>
      <xdr:spPr>
        <a:xfrm>
          <a:off x="3171825" y="3095625"/>
          <a:ext cx="361950" cy="1390650"/>
        </a:xfrm>
        <a:prstGeom prst="line">
          <a:avLst/>
        </a:prstGeom>
        <a:noFill/>
        <a:ln w="2857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790575</xdr:colOff>
      <xdr:row>22</xdr:row>
      <xdr:rowOff>38100</xdr:rowOff>
    </xdr:from>
    <xdr:to>
      <xdr:col>4</xdr:col>
      <xdr:colOff>590550</xdr:colOff>
      <xdr:row>37</xdr:row>
      <xdr:rowOff>0</xdr:rowOff>
    </xdr:to>
    <xdr:sp>
      <xdr:nvSpPr>
        <xdr:cNvPr id="7" name="Line 48"/>
        <xdr:cNvSpPr>
          <a:spLocks/>
        </xdr:cNvSpPr>
      </xdr:nvSpPr>
      <xdr:spPr>
        <a:xfrm flipH="1">
          <a:off x="2933700" y="4524375"/>
          <a:ext cx="600075" cy="286702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21</xdr:row>
      <xdr:rowOff>190500</xdr:rowOff>
    </xdr:from>
    <xdr:to>
      <xdr:col>11</xdr:col>
      <xdr:colOff>219075</xdr:colOff>
      <xdr:row>37</xdr:row>
      <xdr:rowOff>19050</xdr:rowOff>
    </xdr:to>
    <xdr:sp>
      <xdr:nvSpPr>
        <xdr:cNvPr id="8" name="Line 43"/>
        <xdr:cNvSpPr>
          <a:spLocks/>
        </xdr:cNvSpPr>
      </xdr:nvSpPr>
      <xdr:spPr>
        <a:xfrm>
          <a:off x="3514725" y="4476750"/>
          <a:ext cx="4105275" cy="2933700"/>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22</xdr:row>
      <xdr:rowOff>19050</xdr:rowOff>
    </xdr:from>
    <xdr:to>
      <xdr:col>5</xdr:col>
      <xdr:colOff>85725</xdr:colOff>
      <xdr:row>37</xdr:row>
      <xdr:rowOff>0</xdr:rowOff>
    </xdr:to>
    <xdr:sp>
      <xdr:nvSpPr>
        <xdr:cNvPr id="9" name="Line 43"/>
        <xdr:cNvSpPr>
          <a:spLocks/>
        </xdr:cNvSpPr>
      </xdr:nvSpPr>
      <xdr:spPr>
        <a:xfrm>
          <a:off x="3533775" y="4505325"/>
          <a:ext cx="114300" cy="288607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22</xdr:row>
      <xdr:rowOff>19050</xdr:rowOff>
    </xdr:from>
    <xdr:to>
      <xdr:col>7</xdr:col>
      <xdr:colOff>657225</xdr:colOff>
      <xdr:row>36</xdr:row>
      <xdr:rowOff>200025</xdr:rowOff>
    </xdr:to>
    <xdr:sp>
      <xdr:nvSpPr>
        <xdr:cNvPr id="10" name="Line 43"/>
        <xdr:cNvSpPr>
          <a:spLocks/>
        </xdr:cNvSpPr>
      </xdr:nvSpPr>
      <xdr:spPr>
        <a:xfrm>
          <a:off x="3543300" y="4505325"/>
          <a:ext cx="1914525" cy="288607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22</xdr:row>
      <xdr:rowOff>0</xdr:rowOff>
    </xdr:from>
    <xdr:to>
      <xdr:col>6</xdr:col>
      <xdr:colOff>180975</xdr:colOff>
      <xdr:row>37</xdr:row>
      <xdr:rowOff>0</xdr:rowOff>
    </xdr:to>
    <xdr:sp>
      <xdr:nvSpPr>
        <xdr:cNvPr id="11" name="Line 43"/>
        <xdr:cNvSpPr>
          <a:spLocks/>
        </xdr:cNvSpPr>
      </xdr:nvSpPr>
      <xdr:spPr>
        <a:xfrm>
          <a:off x="3533775" y="4486275"/>
          <a:ext cx="828675" cy="290512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22</xdr:row>
      <xdr:rowOff>28575</xdr:rowOff>
    </xdr:from>
    <xdr:to>
      <xdr:col>4</xdr:col>
      <xdr:colOff>590550</xdr:colOff>
      <xdr:row>36</xdr:row>
      <xdr:rowOff>190500</xdr:rowOff>
    </xdr:to>
    <xdr:sp>
      <xdr:nvSpPr>
        <xdr:cNvPr id="12" name="Line 43"/>
        <xdr:cNvSpPr>
          <a:spLocks/>
        </xdr:cNvSpPr>
      </xdr:nvSpPr>
      <xdr:spPr>
        <a:xfrm flipH="1">
          <a:off x="2190750" y="4514850"/>
          <a:ext cx="1343025" cy="286702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22</xdr:row>
      <xdr:rowOff>0</xdr:rowOff>
    </xdr:from>
    <xdr:to>
      <xdr:col>7</xdr:col>
      <xdr:colOff>295275</xdr:colOff>
      <xdr:row>37</xdr:row>
      <xdr:rowOff>0</xdr:rowOff>
    </xdr:to>
    <xdr:sp>
      <xdr:nvSpPr>
        <xdr:cNvPr id="13" name="Line 43"/>
        <xdr:cNvSpPr>
          <a:spLocks/>
        </xdr:cNvSpPr>
      </xdr:nvSpPr>
      <xdr:spPr>
        <a:xfrm>
          <a:off x="3533775" y="4486275"/>
          <a:ext cx="1562100" cy="290512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22</xdr:row>
      <xdr:rowOff>0</xdr:rowOff>
    </xdr:from>
    <xdr:to>
      <xdr:col>8</xdr:col>
      <xdr:colOff>581025</xdr:colOff>
      <xdr:row>37</xdr:row>
      <xdr:rowOff>19050</xdr:rowOff>
    </xdr:to>
    <xdr:sp>
      <xdr:nvSpPr>
        <xdr:cNvPr id="14" name="Line 43"/>
        <xdr:cNvSpPr>
          <a:spLocks/>
        </xdr:cNvSpPr>
      </xdr:nvSpPr>
      <xdr:spPr>
        <a:xfrm>
          <a:off x="3543300" y="4486275"/>
          <a:ext cx="2552700" cy="292417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381000</xdr:colOff>
      <xdr:row>22</xdr:row>
      <xdr:rowOff>28575</xdr:rowOff>
    </xdr:from>
    <xdr:to>
      <xdr:col>4</xdr:col>
      <xdr:colOff>590550</xdr:colOff>
      <xdr:row>37</xdr:row>
      <xdr:rowOff>0</xdr:rowOff>
    </xdr:to>
    <xdr:sp>
      <xdr:nvSpPr>
        <xdr:cNvPr id="15" name="Line 43"/>
        <xdr:cNvSpPr>
          <a:spLocks/>
        </xdr:cNvSpPr>
      </xdr:nvSpPr>
      <xdr:spPr>
        <a:xfrm flipH="1">
          <a:off x="1828800" y="4514850"/>
          <a:ext cx="1704975" cy="2876550"/>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21</xdr:row>
      <xdr:rowOff>180975</xdr:rowOff>
    </xdr:from>
    <xdr:to>
      <xdr:col>5</xdr:col>
      <xdr:colOff>428625</xdr:colOff>
      <xdr:row>37</xdr:row>
      <xdr:rowOff>9525</xdr:rowOff>
    </xdr:to>
    <xdr:sp>
      <xdr:nvSpPr>
        <xdr:cNvPr id="16" name="Line 43"/>
        <xdr:cNvSpPr>
          <a:spLocks/>
        </xdr:cNvSpPr>
      </xdr:nvSpPr>
      <xdr:spPr>
        <a:xfrm>
          <a:off x="3524250" y="4467225"/>
          <a:ext cx="466725" cy="2933700"/>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22</xdr:row>
      <xdr:rowOff>9525</xdr:rowOff>
    </xdr:from>
    <xdr:to>
      <xdr:col>6</xdr:col>
      <xdr:colOff>504825</xdr:colOff>
      <xdr:row>36</xdr:row>
      <xdr:rowOff>190500</xdr:rowOff>
    </xdr:to>
    <xdr:sp>
      <xdr:nvSpPr>
        <xdr:cNvPr id="17" name="Line 43"/>
        <xdr:cNvSpPr>
          <a:spLocks/>
        </xdr:cNvSpPr>
      </xdr:nvSpPr>
      <xdr:spPr>
        <a:xfrm>
          <a:off x="3505200" y="4495800"/>
          <a:ext cx="1181100" cy="2886075"/>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22</xdr:row>
      <xdr:rowOff>0</xdr:rowOff>
    </xdr:from>
    <xdr:to>
      <xdr:col>10</xdr:col>
      <xdr:colOff>57150</xdr:colOff>
      <xdr:row>37</xdr:row>
      <xdr:rowOff>9525</xdr:rowOff>
    </xdr:to>
    <xdr:sp>
      <xdr:nvSpPr>
        <xdr:cNvPr id="18" name="Line 43"/>
        <xdr:cNvSpPr>
          <a:spLocks/>
        </xdr:cNvSpPr>
      </xdr:nvSpPr>
      <xdr:spPr>
        <a:xfrm>
          <a:off x="3514725" y="4486275"/>
          <a:ext cx="3324225" cy="2914650"/>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3</xdr:row>
      <xdr:rowOff>0</xdr:rowOff>
    </xdr:from>
    <xdr:to>
      <xdr:col>15</xdr:col>
      <xdr:colOff>0</xdr:colOff>
      <xdr:row>3</xdr:row>
      <xdr:rowOff>0</xdr:rowOff>
    </xdr:to>
    <xdr:sp>
      <xdr:nvSpPr>
        <xdr:cNvPr id="1" name="Line 1"/>
        <xdr:cNvSpPr>
          <a:spLocks/>
        </xdr:cNvSpPr>
      </xdr:nvSpPr>
      <xdr:spPr>
        <a:xfrm flipH="1">
          <a:off x="2857500" y="5905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xdr:row>
      <xdr:rowOff>0</xdr:rowOff>
    </xdr:from>
    <xdr:to>
      <xdr:col>21</xdr:col>
      <xdr:colOff>0</xdr:colOff>
      <xdr:row>3</xdr:row>
      <xdr:rowOff>0</xdr:rowOff>
    </xdr:to>
    <xdr:sp>
      <xdr:nvSpPr>
        <xdr:cNvPr id="2" name="Line 2"/>
        <xdr:cNvSpPr>
          <a:spLocks/>
        </xdr:cNvSpPr>
      </xdr:nvSpPr>
      <xdr:spPr>
        <a:xfrm>
          <a:off x="4362450" y="590550"/>
          <a:ext cx="1285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9525</xdr:rowOff>
    </xdr:from>
    <xdr:to>
      <xdr:col>23</xdr:col>
      <xdr:colOff>0</xdr:colOff>
      <xdr:row>12</xdr:row>
      <xdr:rowOff>219075</xdr:rowOff>
    </xdr:to>
    <xdr:sp>
      <xdr:nvSpPr>
        <xdr:cNvPr id="3" name="Line 3"/>
        <xdr:cNvSpPr>
          <a:spLocks/>
        </xdr:cNvSpPr>
      </xdr:nvSpPr>
      <xdr:spPr>
        <a:xfrm flipV="1">
          <a:off x="6019800" y="809625"/>
          <a:ext cx="0" cy="1809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14</xdr:row>
      <xdr:rowOff>0</xdr:rowOff>
    </xdr:from>
    <xdr:to>
      <xdr:col>23</xdr:col>
      <xdr:colOff>0</xdr:colOff>
      <xdr:row>22</xdr:row>
      <xdr:rowOff>0</xdr:rowOff>
    </xdr:to>
    <xdr:sp>
      <xdr:nvSpPr>
        <xdr:cNvPr id="4" name="Line 4"/>
        <xdr:cNvSpPr>
          <a:spLocks/>
        </xdr:cNvSpPr>
      </xdr:nvSpPr>
      <xdr:spPr>
        <a:xfrm>
          <a:off x="6019800" y="2857500"/>
          <a:ext cx="0" cy="1828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5</xdr:row>
      <xdr:rowOff>19050</xdr:rowOff>
    </xdr:from>
    <xdr:to>
      <xdr:col>25</xdr:col>
      <xdr:colOff>0</xdr:colOff>
      <xdr:row>23</xdr:row>
      <xdr:rowOff>0</xdr:rowOff>
    </xdr:to>
    <xdr:sp>
      <xdr:nvSpPr>
        <xdr:cNvPr id="5" name="Line 5"/>
        <xdr:cNvSpPr>
          <a:spLocks/>
        </xdr:cNvSpPr>
      </xdr:nvSpPr>
      <xdr:spPr>
        <a:xfrm flipV="1">
          <a:off x="6715125" y="819150"/>
          <a:ext cx="0" cy="409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0</xdr:rowOff>
    </xdr:from>
    <xdr:to>
      <xdr:col>25</xdr:col>
      <xdr:colOff>0</xdr:colOff>
      <xdr:row>36</xdr:row>
      <xdr:rowOff>9525</xdr:rowOff>
    </xdr:to>
    <xdr:sp>
      <xdr:nvSpPr>
        <xdr:cNvPr id="6" name="Line 6"/>
        <xdr:cNvSpPr>
          <a:spLocks/>
        </xdr:cNvSpPr>
      </xdr:nvSpPr>
      <xdr:spPr>
        <a:xfrm>
          <a:off x="6715125" y="5143500"/>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9525</xdr:rowOff>
    </xdr:from>
    <xdr:to>
      <xdr:col>1</xdr:col>
      <xdr:colOff>0</xdr:colOff>
      <xdr:row>33</xdr:row>
      <xdr:rowOff>0</xdr:rowOff>
    </xdr:to>
    <xdr:sp>
      <xdr:nvSpPr>
        <xdr:cNvPr id="7" name="Line 7"/>
        <xdr:cNvSpPr>
          <a:spLocks/>
        </xdr:cNvSpPr>
      </xdr:nvSpPr>
      <xdr:spPr>
        <a:xfrm>
          <a:off x="381000" y="6296025"/>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27</xdr:row>
      <xdr:rowOff>200025</xdr:rowOff>
    </xdr:to>
    <xdr:sp>
      <xdr:nvSpPr>
        <xdr:cNvPr id="8" name="Line 8"/>
        <xdr:cNvSpPr>
          <a:spLocks/>
        </xdr:cNvSpPr>
      </xdr:nvSpPr>
      <xdr:spPr>
        <a:xfrm flipV="1">
          <a:off x="381000" y="800100"/>
          <a:ext cx="0" cy="522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25</xdr:row>
      <xdr:rowOff>0</xdr:rowOff>
    </xdr:to>
    <xdr:sp>
      <xdr:nvSpPr>
        <xdr:cNvPr id="9" name="Line 9"/>
        <xdr:cNvSpPr>
          <a:spLocks/>
        </xdr:cNvSpPr>
      </xdr:nvSpPr>
      <xdr:spPr>
        <a:xfrm>
          <a:off x="971550" y="4238625"/>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3</xdr:col>
      <xdr:colOff>0</xdr:colOff>
      <xdr:row>18</xdr:row>
      <xdr:rowOff>219075</xdr:rowOff>
    </xdr:to>
    <xdr:sp>
      <xdr:nvSpPr>
        <xdr:cNvPr id="10" name="Line 10"/>
        <xdr:cNvSpPr>
          <a:spLocks/>
        </xdr:cNvSpPr>
      </xdr:nvSpPr>
      <xdr:spPr>
        <a:xfrm flipV="1">
          <a:off x="971550" y="800100"/>
          <a:ext cx="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17</xdr:row>
      <xdr:rowOff>0</xdr:rowOff>
    </xdr:to>
    <xdr:sp>
      <xdr:nvSpPr>
        <xdr:cNvPr id="11" name="Line 11"/>
        <xdr:cNvSpPr>
          <a:spLocks/>
        </xdr:cNvSpPr>
      </xdr:nvSpPr>
      <xdr:spPr>
        <a:xfrm>
          <a:off x="1543050" y="2171700"/>
          <a:ext cx="0" cy="1371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xdr:rowOff>
    </xdr:from>
    <xdr:to>
      <xdr:col>5</xdr:col>
      <xdr:colOff>0</xdr:colOff>
      <xdr:row>9</xdr:row>
      <xdr:rowOff>219075</xdr:rowOff>
    </xdr:to>
    <xdr:sp>
      <xdr:nvSpPr>
        <xdr:cNvPr id="12" name="Line 12"/>
        <xdr:cNvSpPr>
          <a:spLocks/>
        </xdr:cNvSpPr>
      </xdr:nvSpPr>
      <xdr:spPr>
        <a:xfrm flipV="1">
          <a:off x="1543050" y="809625"/>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xdr:rowOff>
    </xdr:from>
    <xdr:to>
      <xdr:col>7</xdr:col>
      <xdr:colOff>0</xdr:colOff>
      <xdr:row>5</xdr:row>
      <xdr:rowOff>219075</xdr:rowOff>
    </xdr:to>
    <xdr:sp>
      <xdr:nvSpPr>
        <xdr:cNvPr id="13" name="Line 13"/>
        <xdr:cNvSpPr>
          <a:spLocks/>
        </xdr:cNvSpPr>
      </xdr:nvSpPr>
      <xdr:spPr>
        <a:xfrm flipV="1">
          <a:off x="2114550" y="8096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9</xdr:row>
      <xdr:rowOff>9525</xdr:rowOff>
    </xdr:to>
    <xdr:sp>
      <xdr:nvSpPr>
        <xdr:cNvPr id="14" name="Line 14"/>
        <xdr:cNvSpPr>
          <a:spLocks/>
        </xdr:cNvSpPr>
      </xdr:nvSpPr>
      <xdr:spPr>
        <a:xfrm>
          <a:off x="2114550" y="125730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28575</xdr:rowOff>
    </xdr:from>
    <xdr:to>
      <xdr:col>13</xdr:col>
      <xdr:colOff>0</xdr:colOff>
      <xdr:row>5</xdr:row>
      <xdr:rowOff>219075</xdr:rowOff>
    </xdr:to>
    <xdr:sp>
      <xdr:nvSpPr>
        <xdr:cNvPr id="15" name="Line 15"/>
        <xdr:cNvSpPr>
          <a:spLocks/>
        </xdr:cNvSpPr>
      </xdr:nvSpPr>
      <xdr:spPr>
        <a:xfrm flipV="1">
          <a:off x="3152775" y="7905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219075</xdr:rowOff>
    </xdr:from>
    <xdr:to>
      <xdr:col>13</xdr:col>
      <xdr:colOff>0</xdr:colOff>
      <xdr:row>8</xdr:row>
      <xdr:rowOff>0</xdr:rowOff>
    </xdr:to>
    <xdr:sp>
      <xdr:nvSpPr>
        <xdr:cNvPr id="16" name="Line 16"/>
        <xdr:cNvSpPr>
          <a:spLocks/>
        </xdr:cNvSpPr>
      </xdr:nvSpPr>
      <xdr:spPr>
        <a:xfrm>
          <a:off x="3152775" y="12477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xdr:row>
      <xdr:rowOff>0</xdr:rowOff>
    </xdr:from>
    <xdr:to>
      <xdr:col>15</xdr:col>
      <xdr:colOff>0</xdr:colOff>
      <xdr:row>10</xdr:row>
      <xdr:rowOff>0</xdr:rowOff>
    </xdr:to>
    <xdr:sp>
      <xdr:nvSpPr>
        <xdr:cNvPr id="17" name="Line 17"/>
        <xdr:cNvSpPr>
          <a:spLocks/>
        </xdr:cNvSpPr>
      </xdr:nvSpPr>
      <xdr:spPr>
        <a:xfrm flipV="1">
          <a:off x="3790950" y="800100"/>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219075</xdr:rowOff>
    </xdr:from>
    <xdr:to>
      <xdr:col>15</xdr:col>
      <xdr:colOff>0</xdr:colOff>
      <xdr:row>16</xdr:row>
      <xdr:rowOff>9525</xdr:rowOff>
    </xdr:to>
    <xdr:sp>
      <xdr:nvSpPr>
        <xdr:cNvPr id="18" name="Line 18"/>
        <xdr:cNvSpPr>
          <a:spLocks/>
        </xdr:cNvSpPr>
      </xdr:nvSpPr>
      <xdr:spPr>
        <a:xfrm>
          <a:off x="3790950" y="2162175"/>
          <a:ext cx="0"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9525</xdr:rowOff>
    </xdr:from>
    <xdr:to>
      <xdr:col>17</xdr:col>
      <xdr:colOff>0</xdr:colOff>
      <xdr:row>19</xdr:row>
      <xdr:rowOff>0</xdr:rowOff>
    </xdr:to>
    <xdr:sp>
      <xdr:nvSpPr>
        <xdr:cNvPr id="19" name="Line 19"/>
        <xdr:cNvSpPr>
          <a:spLocks/>
        </xdr:cNvSpPr>
      </xdr:nvSpPr>
      <xdr:spPr>
        <a:xfrm flipV="1">
          <a:off x="4362450" y="809625"/>
          <a:ext cx="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xdr:row>
      <xdr:rowOff>219075</xdr:rowOff>
    </xdr:from>
    <xdr:to>
      <xdr:col>17</xdr:col>
      <xdr:colOff>0</xdr:colOff>
      <xdr:row>24</xdr:row>
      <xdr:rowOff>0</xdr:rowOff>
    </xdr:to>
    <xdr:sp>
      <xdr:nvSpPr>
        <xdr:cNvPr id="20" name="Line 20"/>
        <xdr:cNvSpPr>
          <a:spLocks/>
        </xdr:cNvSpPr>
      </xdr:nvSpPr>
      <xdr:spPr>
        <a:xfrm>
          <a:off x="4362450" y="4219575"/>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19</xdr:col>
      <xdr:colOff>0</xdr:colOff>
      <xdr:row>27</xdr:row>
      <xdr:rowOff>209550</xdr:rowOff>
    </xdr:to>
    <xdr:sp>
      <xdr:nvSpPr>
        <xdr:cNvPr id="21" name="Line 21"/>
        <xdr:cNvSpPr>
          <a:spLocks/>
        </xdr:cNvSpPr>
      </xdr:nvSpPr>
      <xdr:spPr>
        <a:xfrm flipH="1" flipV="1">
          <a:off x="5029200" y="800100"/>
          <a:ext cx="0" cy="523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32</xdr:row>
      <xdr:rowOff>0</xdr:rowOff>
    </xdr:to>
    <xdr:sp>
      <xdr:nvSpPr>
        <xdr:cNvPr id="22" name="Line 22"/>
        <xdr:cNvSpPr>
          <a:spLocks/>
        </xdr:cNvSpPr>
      </xdr:nvSpPr>
      <xdr:spPr>
        <a:xfrm>
          <a:off x="5029200" y="62865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46</xdr:row>
      <xdr:rowOff>0</xdr:rowOff>
    </xdr:from>
    <xdr:to>
      <xdr:col>15</xdr:col>
      <xdr:colOff>0</xdr:colOff>
      <xdr:row>46</xdr:row>
      <xdr:rowOff>0</xdr:rowOff>
    </xdr:to>
    <xdr:sp>
      <xdr:nvSpPr>
        <xdr:cNvPr id="23" name="Line 24"/>
        <xdr:cNvSpPr>
          <a:spLocks/>
        </xdr:cNvSpPr>
      </xdr:nvSpPr>
      <xdr:spPr>
        <a:xfrm flipH="1">
          <a:off x="2857500" y="1017270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46</xdr:row>
      <xdr:rowOff>0</xdr:rowOff>
    </xdr:from>
    <xdr:to>
      <xdr:col>21</xdr:col>
      <xdr:colOff>0</xdr:colOff>
      <xdr:row>46</xdr:row>
      <xdr:rowOff>0</xdr:rowOff>
    </xdr:to>
    <xdr:sp>
      <xdr:nvSpPr>
        <xdr:cNvPr id="24" name="Line 25"/>
        <xdr:cNvSpPr>
          <a:spLocks/>
        </xdr:cNvSpPr>
      </xdr:nvSpPr>
      <xdr:spPr>
        <a:xfrm>
          <a:off x="4362450" y="10172700"/>
          <a:ext cx="1285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48</xdr:row>
      <xdr:rowOff>9525</xdr:rowOff>
    </xdr:from>
    <xdr:to>
      <xdr:col>23</xdr:col>
      <xdr:colOff>0</xdr:colOff>
      <xdr:row>55</xdr:row>
      <xdr:rowOff>219075</xdr:rowOff>
    </xdr:to>
    <xdr:sp>
      <xdr:nvSpPr>
        <xdr:cNvPr id="25" name="Line 26"/>
        <xdr:cNvSpPr>
          <a:spLocks/>
        </xdr:cNvSpPr>
      </xdr:nvSpPr>
      <xdr:spPr>
        <a:xfrm flipV="1">
          <a:off x="6019800" y="10639425"/>
          <a:ext cx="0" cy="1809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65</xdr:row>
      <xdr:rowOff>0</xdr:rowOff>
    </xdr:to>
    <xdr:sp>
      <xdr:nvSpPr>
        <xdr:cNvPr id="26" name="Line 27"/>
        <xdr:cNvSpPr>
          <a:spLocks/>
        </xdr:cNvSpPr>
      </xdr:nvSpPr>
      <xdr:spPr>
        <a:xfrm>
          <a:off x="6019800" y="12687300"/>
          <a:ext cx="0" cy="1828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48</xdr:row>
      <xdr:rowOff>19050</xdr:rowOff>
    </xdr:from>
    <xdr:to>
      <xdr:col>25</xdr:col>
      <xdr:colOff>0</xdr:colOff>
      <xdr:row>66</xdr:row>
      <xdr:rowOff>0</xdr:rowOff>
    </xdr:to>
    <xdr:sp>
      <xdr:nvSpPr>
        <xdr:cNvPr id="27" name="Line 28"/>
        <xdr:cNvSpPr>
          <a:spLocks/>
        </xdr:cNvSpPr>
      </xdr:nvSpPr>
      <xdr:spPr>
        <a:xfrm flipV="1">
          <a:off x="6715125" y="10648950"/>
          <a:ext cx="0" cy="409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67</xdr:row>
      <xdr:rowOff>0</xdr:rowOff>
    </xdr:from>
    <xdr:to>
      <xdr:col>25</xdr:col>
      <xdr:colOff>0</xdr:colOff>
      <xdr:row>79</xdr:row>
      <xdr:rowOff>9525</xdr:rowOff>
    </xdr:to>
    <xdr:sp>
      <xdr:nvSpPr>
        <xdr:cNvPr id="28" name="Line 29"/>
        <xdr:cNvSpPr>
          <a:spLocks/>
        </xdr:cNvSpPr>
      </xdr:nvSpPr>
      <xdr:spPr>
        <a:xfrm>
          <a:off x="6715125" y="14973300"/>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72</xdr:row>
      <xdr:rowOff>9525</xdr:rowOff>
    </xdr:from>
    <xdr:to>
      <xdr:col>1</xdr:col>
      <xdr:colOff>0</xdr:colOff>
      <xdr:row>76</xdr:row>
      <xdr:rowOff>0</xdr:rowOff>
    </xdr:to>
    <xdr:sp>
      <xdr:nvSpPr>
        <xdr:cNvPr id="29" name="Line 30"/>
        <xdr:cNvSpPr>
          <a:spLocks/>
        </xdr:cNvSpPr>
      </xdr:nvSpPr>
      <xdr:spPr>
        <a:xfrm>
          <a:off x="381000" y="16125825"/>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0</xdr:rowOff>
    </xdr:from>
    <xdr:to>
      <xdr:col>1</xdr:col>
      <xdr:colOff>0</xdr:colOff>
      <xdr:row>70</xdr:row>
      <xdr:rowOff>200025</xdr:rowOff>
    </xdr:to>
    <xdr:sp>
      <xdr:nvSpPr>
        <xdr:cNvPr id="30" name="Line 31"/>
        <xdr:cNvSpPr>
          <a:spLocks/>
        </xdr:cNvSpPr>
      </xdr:nvSpPr>
      <xdr:spPr>
        <a:xfrm flipV="1">
          <a:off x="381000" y="10629900"/>
          <a:ext cx="0" cy="522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63</xdr:row>
      <xdr:rowOff>9525</xdr:rowOff>
    </xdr:from>
    <xdr:to>
      <xdr:col>3</xdr:col>
      <xdr:colOff>0</xdr:colOff>
      <xdr:row>68</xdr:row>
      <xdr:rowOff>0</xdr:rowOff>
    </xdr:to>
    <xdr:sp>
      <xdr:nvSpPr>
        <xdr:cNvPr id="31" name="Line 32"/>
        <xdr:cNvSpPr>
          <a:spLocks/>
        </xdr:cNvSpPr>
      </xdr:nvSpPr>
      <xdr:spPr>
        <a:xfrm>
          <a:off x="971550" y="14068425"/>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0</xdr:rowOff>
    </xdr:from>
    <xdr:to>
      <xdr:col>3</xdr:col>
      <xdr:colOff>0</xdr:colOff>
      <xdr:row>61</xdr:row>
      <xdr:rowOff>219075</xdr:rowOff>
    </xdr:to>
    <xdr:sp>
      <xdr:nvSpPr>
        <xdr:cNvPr id="32" name="Line 33"/>
        <xdr:cNvSpPr>
          <a:spLocks/>
        </xdr:cNvSpPr>
      </xdr:nvSpPr>
      <xdr:spPr>
        <a:xfrm flipV="1">
          <a:off x="971550" y="10629900"/>
          <a:ext cx="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54</xdr:row>
      <xdr:rowOff>0</xdr:rowOff>
    </xdr:from>
    <xdr:to>
      <xdr:col>5</xdr:col>
      <xdr:colOff>0</xdr:colOff>
      <xdr:row>60</xdr:row>
      <xdr:rowOff>0</xdr:rowOff>
    </xdr:to>
    <xdr:sp>
      <xdr:nvSpPr>
        <xdr:cNvPr id="33" name="Line 34"/>
        <xdr:cNvSpPr>
          <a:spLocks/>
        </xdr:cNvSpPr>
      </xdr:nvSpPr>
      <xdr:spPr>
        <a:xfrm>
          <a:off x="1543050" y="12001500"/>
          <a:ext cx="0" cy="1371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9525</xdr:rowOff>
    </xdr:from>
    <xdr:to>
      <xdr:col>5</xdr:col>
      <xdr:colOff>0</xdr:colOff>
      <xdr:row>52</xdr:row>
      <xdr:rowOff>219075</xdr:rowOff>
    </xdr:to>
    <xdr:sp>
      <xdr:nvSpPr>
        <xdr:cNvPr id="34" name="Line 35"/>
        <xdr:cNvSpPr>
          <a:spLocks/>
        </xdr:cNvSpPr>
      </xdr:nvSpPr>
      <xdr:spPr>
        <a:xfrm flipV="1">
          <a:off x="1543050" y="10639425"/>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9525</xdr:rowOff>
    </xdr:from>
    <xdr:to>
      <xdr:col>7</xdr:col>
      <xdr:colOff>0</xdr:colOff>
      <xdr:row>48</xdr:row>
      <xdr:rowOff>219075</xdr:rowOff>
    </xdr:to>
    <xdr:sp>
      <xdr:nvSpPr>
        <xdr:cNvPr id="35" name="Line 36"/>
        <xdr:cNvSpPr>
          <a:spLocks/>
        </xdr:cNvSpPr>
      </xdr:nvSpPr>
      <xdr:spPr>
        <a:xfrm flipV="1">
          <a:off x="2114550" y="106394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50</xdr:row>
      <xdr:rowOff>0</xdr:rowOff>
    </xdr:from>
    <xdr:to>
      <xdr:col>7</xdr:col>
      <xdr:colOff>0</xdr:colOff>
      <xdr:row>52</xdr:row>
      <xdr:rowOff>9525</xdr:rowOff>
    </xdr:to>
    <xdr:sp>
      <xdr:nvSpPr>
        <xdr:cNvPr id="36" name="Line 37"/>
        <xdr:cNvSpPr>
          <a:spLocks/>
        </xdr:cNvSpPr>
      </xdr:nvSpPr>
      <xdr:spPr>
        <a:xfrm>
          <a:off x="2114550" y="1108710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28575</xdr:rowOff>
    </xdr:from>
    <xdr:to>
      <xdr:col>13</xdr:col>
      <xdr:colOff>0</xdr:colOff>
      <xdr:row>48</xdr:row>
      <xdr:rowOff>219075</xdr:rowOff>
    </xdr:to>
    <xdr:sp>
      <xdr:nvSpPr>
        <xdr:cNvPr id="37" name="Line 38"/>
        <xdr:cNvSpPr>
          <a:spLocks/>
        </xdr:cNvSpPr>
      </xdr:nvSpPr>
      <xdr:spPr>
        <a:xfrm flipV="1">
          <a:off x="3152775" y="104298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49</xdr:row>
      <xdr:rowOff>219075</xdr:rowOff>
    </xdr:from>
    <xdr:to>
      <xdr:col>13</xdr:col>
      <xdr:colOff>0</xdr:colOff>
      <xdr:row>51</xdr:row>
      <xdr:rowOff>0</xdr:rowOff>
    </xdr:to>
    <xdr:sp>
      <xdr:nvSpPr>
        <xdr:cNvPr id="38" name="Line 39"/>
        <xdr:cNvSpPr>
          <a:spLocks/>
        </xdr:cNvSpPr>
      </xdr:nvSpPr>
      <xdr:spPr>
        <a:xfrm>
          <a:off x="3152775" y="110775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48</xdr:row>
      <xdr:rowOff>0</xdr:rowOff>
    </xdr:from>
    <xdr:to>
      <xdr:col>15</xdr:col>
      <xdr:colOff>0</xdr:colOff>
      <xdr:row>53</xdr:row>
      <xdr:rowOff>0</xdr:rowOff>
    </xdr:to>
    <xdr:sp>
      <xdr:nvSpPr>
        <xdr:cNvPr id="39" name="Line 40"/>
        <xdr:cNvSpPr>
          <a:spLocks/>
        </xdr:cNvSpPr>
      </xdr:nvSpPr>
      <xdr:spPr>
        <a:xfrm flipV="1">
          <a:off x="3790950" y="10629900"/>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53</xdr:row>
      <xdr:rowOff>219075</xdr:rowOff>
    </xdr:from>
    <xdr:to>
      <xdr:col>15</xdr:col>
      <xdr:colOff>0</xdr:colOff>
      <xdr:row>59</xdr:row>
      <xdr:rowOff>9525</xdr:rowOff>
    </xdr:to>
    <xdr:sp>
      <xdr:nvSpPr>
        <xdr:cNvPr id="40" name="Line 41"/>
        <xdr:cNvSpPr>
          <a:spLocks/>
        </xdr:cNvSpPr>
      </xdr:nvSpPr>
      <xdr:spPr>
        <a:xfrm>
          <a:off x="3790950" y="11991975"/>
          <a:ext cx="0"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48</xdr:row>
      <xdr:rowOff>9525</xdr:rowOff>
    </xdr:from>
    <xdr:to>
      <xdr:col>17</xdr:col>
      <xdr:colOff>0</xdr:colOff>
      <xdr:row>62</xdr:row>
      <xdr:rowOff>0</xdr:rowOff>
    </xdr:to>
    <xdr:sp>
      <xdr:nvSpPr>
        <xdr:cNvPr id="41" name="Line 42"/>
        <xdr:cNvSpPr>
          <a:spLocks/>
        </xdr:cNvSpPr>
      </xdr:nvSpPr>
      <xdr:spPr>
        <a:xfrm flipV="1">
          <a:off x="4362450" y="10639425"/>
          <a:ext cx="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62</xdr:row>
      <xdr:rowOff>219075</xdr:rowOff>
    </xdr:from>
    <xdr:to>
      <xdr:col>17</xdr:col>
      <xdr:colOff>0</xdr:colOff>
      <xdr:row>67</xdr:row>
      <xdr:rowOff>0</xdr:rowOff>
    </xdr:to>
    <xdr:sp>
      <xdr:nvSpPr>
        <xdr:cNvPr id="42" name="Line 43"/>
        <xdr:cNvSpPr>
          <a:spLocks/>
        </xdr:cNvSpPr>
      </xdr:nvSpPr>
      <xdr:spPr>
        <a:xfrm>
          <a:off x="4362450" y="14049375"/>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285750</xdr:colOff>
      <xdr:row>48</xdr:row>
      <xdr:rowOff>0</xdr:rowOff>
    </xdr:from>
    <xdr:to>
      <xdr:col>19</xdr:col>
      <xdr:colOff>0</xdr:colOff>
      <xdr:row>70</xdr:row>
      <xdr:rowOff>219075</xdr:rowOff>
    </xdr:to>
    <xdr:sp>
      <xdr:nvSpPr>
        <xdr:cNvPr id="43" name="Line 44"/>
        <xdr:cNvSpPr>
          <a:spLocks/>
        </xdr:cNvSpPr>
      </xdr:nvSpPr>
      <xdr:spPr>
        <a:xfrm flipH="1" flipV="1">
          <a:off x="4953000" y="10629900"/>
          <a:ext cx="76200" cy="524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72</xdr:row>
      <xdr:rowOff>0</xdr:rowOff>
    </xdr:from>
    <xdr:to>
      <xdr:col>19</xdr:col>
      <xdr:colOff>0</xdr:colOff>
      <xdr:row>75</xdr:row>
      <xdr:rowOff>0</xdr:rowOff>
    </xdr:to>
    <xdr:sp>
      <xdr:nvSpPr>
        <xdr:cNvPr id="44" name="Line 45"/>
        <xdr:cNvSpPr>
          <a:spLocks/>
        </xdr:cNvSpPr>
      </xdr:nvSpPr>
      <xdr:spPr>
        <a:xfrm>
          <a:off x="5029200" y="161163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9525</xdr:rowOff>
    </xdr:from>
    <xdr:to>
      <xdr:col>1</xdr:col>
      <xdr:colOff>0</xdr:colOff>
      <xdr:row>33</xdr:row>
      <xdr:rowOff>0</xdr:rowOff>
    </xdr:to>
    <xdr:sp>
      <xdr:nvSpPr>
        <xdr:cNvPr id="1" name="Line 1"/>
        <xdr:cNvSpPr>
          <a:spLocks/>
        </xdr:cNvSpPr>
      </xdr:nvSpPr>
      <xdr:spPr>
        <a:xfrm>
          <a:off x="390525" y="3162300"/>
          <a:ext cx="0" cy="2286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17</xdr:row>
      <xdr:rowOff>161925</xdr:rowOff>
    </xdr:to>
    <xdr:sp>
      <xdr:nvSpPr>
        <xdr:cNvPr id="2" name="Line 2"/>
        <xdr:cNvSpPr>
          <a:spLocks/>
        </xdr:cNvSpPr>
      </xdr:nvSpPr>
      <xdr:spPr>
        <a:xfrm flipV="1">
          <a:off x="390525" y="8096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3</xdr:col>
      <xdr:colOff>0</xdr:colOff>
      <xdr:row>5</xdr:row>
      <xdr:rowOff>161925</xdr:rowOff>
    </xdr:to>
    <xdr:sp>
      <xdr:nvSpPr>
        <xdr:cNvPr id="3" name="Line 3"/>
        <xdr:cNvSpPr>
          <a:spLocks/>
        </xdr:cNvSpPr>
      </xdr:nvSpPr>
      <xdr:spPr>
        <a:xfrm flipV="1">
          <a:off x="952500" y="8096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xdr:rowOff>
    </xdr:from>
    <xdr:to>
      <xdr:col>3</xdr:col>
      <xdr:colOff>0</xdr:colOff>
      <xdr:row>9</xdr:row>
      <xdr:rowOff>0</xdr:rowOff>
    </xdr:to>
    <xdr:sp>
      <xdr:nvSpPr>
        <xdr:cNvPr id="4" name="Line 4"/>
        <xdr:cNvSpPr>
          <a:spLocks/>
        </xdr:cNvSpPr>
      </xdr:nvSpPr>
      <xdr:spPr>
        <a:xfrm>
          <a:off x="952500" y="11620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47625</xdr:rowOff>
    </xdr:from>
    <xdr:to>
      <xdr:col>9</xdr:col>
      <xdr:colOff>0</xdr:colOff>
      <xdr:row>6</xdr:row>
      <xdr:rowOff>0</xdr:rowOff>
    </xdr:to>
    <xdr:sp>
      <xdr:nvSpPr>
        <xdr:cNvPr id="5" name="Line 5"/>
        <xdr:cNvSpPr>
          <a:spLocks/>
        </xdr:cNvSpPr>
      </xdr:nvSpPr>
      <xdr:spPr>
        <a:xfrm flipV="1">
          <a:off x="1933575" y="8001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161925</xdr:rowOff>
    </xdr:from>
    <xdr:to>
      <xdr:col>9</xdr:col>
      <xdr:colOff>0</xdr:colOff>
      <xdr:row>8</xdr:row>
      <xdr:rowOff>0</xdr:rowOff>
    </xdr:to>
    <xdr:sp>
      <xdr:nvSpPr>
        <xdr:cNvPr id="6" name="Line 6"/>
        <xdr:cNvSpPr>
          <a:spLocks/>
        </xdr:cNvSpPr>
      </xdr:nvSpPr>
      <xdr:spPr>
        <a:xfrm>
          <a:off x="1933575" y="1143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47625</xdr:rowOff>
    </xdr:from>
    <xdr:to>
      <xdr:col>11</xdr:col>
      <xdr:colOff>0</xdr:colOff>
      <xdr:row>17</xdr:row>
      <xdr:rowOff>161925</xdr:rowOff>
    </xdr:to>
    <xdr:sp>
      <xdr:nvSpPr>
        <xdr:cNvPr id="7" name="Line 7"/>
        <xdr:cNvSpPr>
          <a:spLocks/>
        </xdr:cNvSpPr>
      </xdr:nvSpPr>
      <xdr:spPr>
        <a:xfrm flipV="1">
          <a:off x="2505075" y="800100"/>
          <a:ext cx="0"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xdr:row>
      <xdr:rowOff>0</xdr:rowOff>
    </xdr:from>
    <xdr:to>
      <xdr:col>11</xdr:col>
      <xdr:colOff>0</xdr:colOff>
      <xdr:row>32</xdr:row>
      <xdr:rowOff>0</xdr:rowOff>
    </xdr:to>
    <xdr:sp>
      <xdr:nvSpPr>
        <xdr:cNvPr id="8" name="Line 8"/>
        <xdr:cNvSpPr>
          <a:spLocks/>
        </xdr:cNvSpPr>
      </xdr:nvSpPr>
      <xdr:spPr>
        <a:xfrm>
          <a:off x="2505075" y="3152775"/>
          <a:ext cx="0" cy="2133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0</xdr:rowOff>
    </xdr:from>
    <xdr:to>
      <xdr:col>17</xdr:col>
      <xdr:colOff>0</xdr:colOff>
      <xdr:row>12</xdr:row>
      <xdr:rowOff>161925</xdr:rowOff>
    </xdr:to>
    <xdr:sp>
      <xdr:nvSpPr>
        <xdr:cNvPr id="9" name="Line 9"/>
        <xdr:cNvSpPr>
          <a:spLocks/>
        </xdr:cNvSpPr>
      </xdr:nvSpPr>
      <xdr:spPr>
        <a:xfrm flipV="1">
          <a:off x="4162425" y="809625"/>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13</xdr:row>
      <xdr:rowOff>161925</xdr:rowOff>
    </xdr:from>
    <xdr:to>
      <xdr:col>17</xdr:col>
      <xdr:colOff>0</xdr:colOff>
      <xdr:row>22</xdr:row>
      <xdr:rowOff>0</xdr:rowOff>
    </xdr:to>
    <xdr:sp>
      <xdr:nvSpPr>
        <xdr:cNvPr id="10" name="Line 10"/>
        <xdr:cNvSpPr>
          <a:spLocks/>
        </xdr:cNvSpPr>
      </xdr:nvSpPr>
      <xdr:spPr>
        <a:xfrm>
          <a:off x="4162425" y="2314575"/>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9525</xdr:rowOff>
    </xdr:from>
    <xdr:to>
      <xdr:col>19</xdr:col>
      <xdr:colOff>0</xdr:colOff>
      <xdr:row>23</xdr:row>
      <xdr:rowOff>0</xdr:rowOff>
    </xdr:to>
    <xdr:sp>
      <xdr:nvSpPr>
        <xdr:cNvPr id="11" name="Line 12"/>
        <xdr:cNvSpPr>
          <a:spLocks/>
        </xdr:cNvSpPr>
      </xdr:nvSpPr>
      <xdr:spPr>
        <a:xfrm flipV="1">
          <a:off x="4810125" y="819150"/>
          <a:ext cx="0" cy="2990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xdr:row>
      <xdr:rowOff>161925</xdr:rowOff>
    </xdr:from>
    <xdr:to>
      <xdr:col>19</xdr:col>
      <xdr:colOff>0</xdr:colOff>
      <xdr:row>36</xdr:row>
      <xdr:rowOff>0</xdr:rowOff>
    </xdr:to>
    <xdr:sp>
      <xdr:nvSpPr>
        <xdr:cNvPr id="12" name="Line 13"/>
        <xdr:cNvSpPr>
          <a:spLocks/>
        </xdr:cNvSpPr>
      </xdr:nvSpPr>
      <xdr:spPr>
        <a:xfrm>
          <a:off x="4810125" y="3971925"/>
          <a:ext cx="0"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0</xdr:rowOff>
    </xdr:from>
    <xdr:to>
      <xdr:col>11</xdr:col>
      <xdr:colOff>0</xdr:colOff>
      <xdr:row>3</xdr:row>
      <xdr:rowOff>0</xdr:rowOff>
    </xdr:to>
    <xdr:sp>
      <xdr:nvSpPr>
        <xdr:cNvPr id="13" name="Line 14"/>
        <xdr:cNvSpPr>
          <a:spLocks/>
        </xdr:cNvSpPr>
      </xdr:nvSpPr>
      <xdr:spPr>
        <a:xfrm flipH="1">
          <a:off x="1628775" y="58102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390525</xdr:colOff>
      <xdr:row>3</xdr:row>
      <xdr:rowOff>0</xdr:rowOff>
    </xdr:from>
    <xdr:to>
      <xdr:col>15</xdr:col>
      <xdr:colOff>0</xdr:colOff>
      <xdr:row>3</xdr:row>
      <xdr:rowOff>0</xdr:rowOff>
    </xdr:to>
    <xdr:sp>
      <xdr:nvSpPr>
        <xdr:cNvPr id="14" name="Line 15"/>
        <xdr:cNvSpPr>
          <a:spLocks/>
        </xdr:cNvSpPr>
      </xdr:nvSpPr>
      <xdr:spPr>
        <a:xfrm>
          <a:off x="3257550" y="5810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1</xdr:col>
      <xdr:colOff>0</xdr:colOff>
      <xdr:row>33</xdr:row>
      <xdr:rowOff>0</xdr:rowOff>
    </xdr:to>
    <xdr:sp>
      <xdr:nvSpPr>
        <xdr:cNvPr id="1" name="Line 1"/>
        <xdr:cNvSpPr>
          <a:spLocks/>
        </xdr:cNvSpPr>
      </xdr:nvSpPr>
      <xdr:spPr>
        <a:xfrm>
          <a:off x="333375" y="4486275"/>
          <a:ext cx="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25</xdr:row>
      <xdr:rowOff>161925</xdr:rowOff>
    </xdr:to>
    <xdr:sp>
      <xdr:nvSpPr>
        <xdr:cNvPr id="2" name="Line 2"/>
        <xdr:cNvSpPr>
          <a:spLocks/>
        </xdr:cNvSpPr>
      </xdr:nvSpPr>
      <xdr:spPr>
        <a:xfrm flipV="1">
          <a:off x="333375" y="790575"/>
          <a:ext cx="0" cy="3514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20</xdr:row>
      <xdr:rowOff>0</xdr:rowOff>
    </xdr:to>
    <xdr:sp>
      <xdr:nvSpPr>
        <xdr:cNvPr id="3" name="Line 3"/>
        <xdr:cNvSpPr>
          <a:spLocks/>
        </xdr:cNvSpPr>
      </xdr:nvSpPr>
      <xdr:spPr>
        <a:xfrm>
          <a:off x="971550" y="2314575"/>
          <a:ext cx="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xdr:rowOff>
    </xdr:from>
    <xdr:to>
      <xdr:col>3</xdr:col>
      <xdr:colOff>0</xdr:colOff>
      <xdr:row>12</xdr:row>
      <xdr:rowOff>161925</xdr:rowOff>
    </xdr:to>
    <xdr:sp>
      <xdr:nvSpPr>
        <xdr:cNvPr id="4" name="Line 4"/>
        <xdr:cNvSpPr>
          <a:spLocks/>
        </xdr:cNvSpPr>
      </xdr:nvSpPr>
      <xdr:spPr>
        <a:xfrm flipV="1">
          <a:off x="971550" y="800100"/>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xdr:rowOff>
    </xdr:from>
    <xdr:to>
      <xdr:col>5</xdr:col>
      <xdr:colOff>0</xdr:colOff>
      <xdr:row>6</xdr:row>
      <xdr:rowOff>0</xdr:rowOff>
    </xdr:to>
    <xdr:sp>
      <xdr:nvSpPr>
        <xdr:cNvPr id="5" name="Line 5"/>
        <xdr:cNvSpPr>
          <a:spLocks/>
        </xdr:cNvSpPr>
      </xdr:nvSpPr>
      <xdr:spPr>
        <a:xfrm flipV="1">
          <a:off x="1571625" y="8001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5</xdr:col>
      <xdr:colOff>0</xdr:colOff>
      <xdr:row>9</xdr:row>
      <xdr:rowOff>0</xdr:rowOff>
    </xdr:to>
    <xdr:sp>
      <xdr:nvSpPr>
        <xdr:cNvPr id="6" name="Line 6"/>
        <xdr:cNvSpPr>
          <a:spLocks/>
        </xdr:cNvSpPr>
      </xdr:nvSpPr>
      <xdr:spPr>
        <a:xfrm>
          <a:off x="1571625" y="11430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57150</xdr:rowOff>
    </xdr:from>
    <xdr:to>
      <xdr:col>11</xdr:col>
      <xdr:colOff>0</xdr:colOff>
      <xdr:row>6</xdr:row>
      <xdr:rowOff>0</xdr:rowOff>
    </xdr:to>
    <xdr:sp>
      <xdr:nvSpPr>
        <xdr:cNvPr id="7" name="Line 7"/>
        <xdr:cNvSpPr>
          <a:spLocks/>
        </xdr:cNvSpPr>
      </xdr:nvSpPr>
      <xdr:spPr>
        <a:xfrm flipV="1">
          <a:off x="2486025" y="7810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161925</xdr:rowOff>
    </xdr:from>
    <xdr:to>
      <xdr:col>11</xdr:col>
      <xdr:colOff>0</xdr:colOff>
      <xdr:row>8</xdr:row>
      <xdr:rowOff>0</xdr:rowOff>
    </xdr:to>
    <xdr:sp>
      <xdr:nvSpPr>
        <xdr:cNvPr id="8" name="Line 8"/>
        <xdr:cNvSpPr>
          <a:spLocks/>
        </xdr:cNvSpPr>
      </xdr:nvSpPr>
      <xdr:spPr>
        <a:xfrm>
          <a:off x="2486025" y="11334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0</xdr:rowOff>
    </xdr:from>
    <xdr:to>
      <xdr:col>13</xdr:col>
      <xdr:colOff>0</xdr:colOff>
      <xdr:row>13</xdr:row>
      <xdr:rowOff>0</xdr:rowOff>
    </xdr:to>
    <xdr:sp>
      <xdr:nvSpPr>
        <xdr:cNvPr id="9" name="Line 9"/>
        <xdr:cNvSpPr>
          <a:spLocks/>
        </xdr:cNvSpPr>
      </xdr:nvSpPr>
      <xdr:spPr>
        <a:xfrm flipV="1">
          <a:off x="3019425" y="7905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14</xdr:row>
      <xdr:rowOff>9525</xdr:rowOff>
    </xdr:from>
    <xdr:to>
      <xdr:col>13</xdr:col>
      <xdr:colOff>9525</xdr:colOff>
      <xdr:row>19</xdr:row>
      <xdr:rowOff>9525</xdr:rowOff>
    </xdr:to>
    <xdr:sp>
      <xdr:nvSpPr>
        <xdr:cNvPr id="10" name="Line 10"/>
        <xdr:cNvSpPr>
          <a:spLocks/>
        </xdr:cNvSpPr>
      </xdr:nvSpPr>
      <xdr:spPr>
        <a:xfrm>
          <a:off x="3028950" y="2324100"/>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247650</xdr:colOff>
      <xdr:row>5</xdr:row>
      <xdr:rowOff>0</xdr:rowOff>
    </xdr:from>
    <xdr:to>
      <xdr:col>15</xdr:col>
      <xdr:colOff>0</xdr:colOff>
      <xdr:row>25</xdr:row>
      <xdr:rowOff>0</xdr:rowOff>
    </xdr:to>
    <xdr:sp>
      <xdr:nvSpPr>
        <xdr:cNvPr id="11" name="Line 11"/>
        <xdr:cNvSpPr>
          <a:spLocks/>
        </xdr:cNvSpPr>
      </xdr:nvSpPr>
      <xdr:spPr>
        <a:xfrm flipH="1" flipV="1">
          <a:off x="3533775" y="790575"/>
          <a:ext cx="66675" cy="3352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26</xdr:row>
      <xdr:rowOff>0</xdr:rowOff>
    </xdr:from>
    <xdr:to>
      <xdr:col>15</xdr:col>
      <xdr:colOff>0</xdr:colOff>
      <xdr:row>32</xdr:row>
      <xdr:rowOff>9525</xdr:rowOff>
    </xdr:to>
    <xdr:sp>
      <xdr:nvSpPr>
        <xdr:cNvPr id="12" name="Line 12"/>
        <xdr:cNvSpPr>
          <a:spLocks/>
        </xdr:cNvSpPr>
      </xdr:nvSpPr>
      <xdr:spPr>
        <a:xfrm>
          <a:off x="3600450" y="431482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xdr:row>
      <xdr:rowOff>0</xdr:rowOff>
    </xdr:from>
    <xdr:to>
      <xdr:col>21</xdr:col>
      <xdr:colOff>0</xdr:colOff>
      <xdr:row>12</xdr:row>
      <xdr:rowOff>161925</xdr:rowOff>
    </xdr:to>
    <xdr:sp>
      <xdr:nvSpPr>
        <xdr:cNvPr id="13" name="Line 13"/>
        <xdr:cNvSpPr>
          <a:spLocks/>
        </xdr:cNvSpPr>
      </xdr:nvSpPr>
      <xdr:spPr>
        <a:xfrm flipV="1">
          <a:off x="4791075" y="79057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14</xdr:row>
      <xdr:rowOff>0</xdr:rowOff>
    </xdr:from>
    <xdr:to>
      <xdr:col>21</xdr:col>
      <xdr:colOff>0</xdr:colOff>
      <xdr:row>22</xdr:row>
      <xdr:rowOff>0</xdr:rowOff>
    </xdr:to>
    <xdr:sp>
      <xdr:nvSpPr>
        <xdr:cNvPr id="14" name="Line 14"/>
        <xdr:cNvSpPr>
          <a:spLocks/>
        </xdr:cNvSpPr>
      </xdr:nvSpPr>
      <xdr:spPr>
        <a:xfrm>
          <a:off x="4791075" y="2314575"/>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0</xdr:rowOff>
    </xdr:from>
    <xdr:to>
      <xdr:col>23</xdr:col>
      <xdr:colOff>0</xdr:colOff>
      <xdr:row>22</xdr:row>
      <xdr:rowOff>161925</xdr:rowOff>
    </xdr:to>
    <xdr:sp>
      <xdr:nvSpPr>
        <xdr:cNvPr id="15" name="Line 15"/>
        <xdr:cNvSpPr>
          <a:spLocks/>
        </xdr:cNvSpPr>
      </xdr:nvSpPr>
      <xdr:spPr>
        <a:xfrm flipV="1">
          <a:off x="5457825" y="790575"/>
          <a:ext cx="0" cy="3000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24</xdr:row>
      <xdr:rowOff>0</xdr:rowOff>
    </xdr:from>
    <xdr:to>
      <xdr:col>23</xdr:col>
      <xdr:colOff>0</xdr:colOff>
      <xdr:row>36</xdr:row>
      <xdr:rowOff>0</xdr:rowOff>
    </xdr:to>
    <xdr:sp>
      <xdr:nvSpPr>
        <xdr:cNvPr id="16" name="Line 16"/>
        <xdr:cNvSpPr>
          <a:spLocks/>
        </xdr:cNvSpPr>
      </xdr:nvSpPr>
      <xdr:spPr>
        <a:xfrm>
          <a:off x="5457825" y="3971925"/>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xdr:row>
      <xdr:rowOff>0</xdr:rowOff>
    </xdr:from>
    <xdr:to>
      <xdr:col>19</xdr:col>
      <xdr:colOff>0</xdr:colOff>
      <xdr:row>3</xdr:row>
      <xdr:rowOff>0</xdr:rowOff>
    </xdr:to>
    <xdr:sp>
      <xdr:nvSpPr>
        <xdr:cNvPr id="17" name="Line 17"/>
        <xdr:cNvSpPr>
          <a:spLocks/>
        </xdr:cNvSpPr>
      </xdr:nvSpPr>
      <xdr:spPr>
        <a:xfrm>
          <a:off x="3609975" y="5524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0</xdr:rowOff>
    </xdr:from>
    <xdr:to>
      <xdr:col>12</xdr:col>
      <xdr:colOff>266700</xdr:colOff>
      <xdr:row>3</xdr:row>
      <xdr:rowOff>0</xdr:rowOff>
    </xdr:to>
    <xdr:sp>
      <xdr:nvSpPr>
        <xdr:cNvPr id="18" name="Line 18"/>
        <xdr:cNvSpPr>
          <a:spLocks/>
        </xdr:cNvSpPr>
      </xdr:nvSpPr>
      <xdr:spPr>
        <a:xfrm flipH="1">
          <a:off x="2200275" y="55245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1</xdr:col>
      <xdr:colOff>0</xdr:colOff>
      <xdr:row>33</xdr:row>
      <xdr:rowOff>9525</xdr:rowOff>
    </xdr:to>
    <xdr:sp>
      <xdr:nvSpPr>
        <xdr:cNvPr id="1" name="Line 1"/>
        <xdr:cNvSpPr>
          <a:spLocks/>
        </xdr:cNvSpPr>
      </xdr:nvSpPr>
      <xdr:spPr>
        <a:xfrm>
          <a:off x="371475" y="484822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28</xdr:row>
      <xdr:rowOff>0</xdr:rowOff>
    </xdr:to>
    <xdr:sp>
      <xdr:nvSpPr>
        <xdr:cNvPr id="2" name="Line 3"/>
        <xdr:cNvSpPr>
          <a:spLocks/>
        </xdr:cNvSpPr>
      </xdr:nvSpPr>
      <xdr:spPr>
        <a:xfrm flipV="1">
          <a:off x="371475" y="800100"/>
          <a:ext cx="0" cy="387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3</xdr:col>
      <xdr:colOff>0</xdr:colOff>
      <xdr:row>25</xdr:row>
      <xdr:rowOff>0</xdr:rowOff>
    </xdr:to>
    <xdr:sp>
      <xdr:nvSpPr>
        <xdr:cNvPr id="3" name="Line 4"/>
        <xdr:cNvSpPr>
          <a:spLocks/>
        </xdr:cNvSpPr>
      </xdr:nvSpPr>
      <xdr:spPr>
        <a:xfrm>
          <a:off x="981075" y="334327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18</xdr:row>
      <xdr:rowOff>161925</xdr:rowOff>
    </xdr:to>
    <xdr:sp>
      <xdr:nvSpPr>
        <xdr:cNvPr id="4" name="Line 5"/>
        <xdr:cNvSpPr>
          <a:spLocks/>
        </xdr:cNvSpPr>
      </xdr:nvSpPr>
      <xdr:spPr>
        <a:xfrm flipV="1">
          <a:off x="981075" y="790575"/>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xdr:rowOff>
    </xdr:from>
    <xdr:to>
      <xdr:col>5</xdr:col>
      <xdr:colOff>0</xdr:colOff>
      <xdr:row>9</xdr:row>
      <xdr:rowOff>161925</xdr:rowOff>
    </xdr:to>
    <xdr:sp>
      <xdr:nvSpPr>
        <xdr:cNvPr id="5" name="Line 6"/>
        <xdr:cNvSpPr>
          <a:spLocks/>
        </xdr:cNvSpPr>
      </xdr:nvSpPr>
      <xdr:spPr>
        <a:xfrm flipV="1">
          <a:off x="1552575" y="809625"/>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17</xdr:row>
      <xdr:rowOff>0</xdr:rowOff>
    </xdr:to>
    <xdr:sp>
      <xdr:nvSpPr>
        <xdr:cNvPr id="6" name="Line 7"/>
        <xdr:cNvSpPr>
          <a:spLocks/>
        </xdr:cNvSpPr>
      </xdr:nvSpPr>
      <xdr:spPr>
        <a:xfrm>
          <a:off x="1552575" y="1828800"/>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xdr:rowOff>
    </xdr:from>
    <xdr:to>
      <xdr:col>7</xdr:col>
      <xdr:colOff>0</xdr:colOff>
      <xdr:row>8</xdr:row>
      <xdr:rowOff>152400</xdr:rowOff>
    </xdr:to>
    <xdr:sp>
      <xdr:nvSpPr>
        <xdr:cNvPr id="7" name="Line 8"/>
        <xdr:cNvSpPr>
          <a:spLocks/>
        </xdr:cNvSpPr>
      </xdr:nvSpPr>
      <xdr:spPr>
        <a:xfrm>
          <a:off x="2124075" y="11620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161925</xdr:rowOff>
    </xdr:to>
    <xdr:sp>
      <xdr:nvSpPr>
        <xdr:cNvPr id="8" name="Line 9"/>
        <xdr:cNvSpPr>
          <a:spLocks/>
        </xdr:cNvSpPr>
      </xdr:nvSpPr>
      <xdr:spPr>
        <a:xfrm flipV="1">
          <a:off x="2124075" y="8001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9525</xdr:rowOff>
    </xdr:from>
    <xdr:to>
      <xdr:col>13</xdr:col>
      <xdr:colOff>0</xdr:colOff>
      <xdr:row>5</xdr:row>
      <xdr:rowOff>161925</xdr:rowOff>
    </xdr:to>
    <xdr:sp>
      <xdr:nvSpPr>
        <xdr:cNvPr id="9" name="Line 10"/>
        <xdr:cNvSpPr>
          <a:spLocks/>
        </xdr:cNvSpPr>
      </xdr:nvSpPr>
      <xdr:spPr>
        <a:xfrm flipV="1">
          <a:off x="3038475" y="8096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13</xdr:col>
      <xdr:colOff>0</xdr:colOff>
      <xdr:row>8</xdr:row>
      <xdr:rowOff>0</xdr:rowOff>
    </xdr:to>
    <xdr:sp>
      <xdr:nvSpPr>
        <xdr:cNvPr id="10" name="Line 11"/>
        <xdr:cNvSpPr>
          <a:spLocks/>
        </xdr:cNvSpPr>
      </xdr:nvSpPr>
      <xdr:spPr>
        <a:xfrm>
          <a:off x="3038475" y="11525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266700</xdr:colOff>
      <xdr:row>5</xdr:row>
      <xdr:rowOff>9525</xdr:rowOff>
    </xdr:from>
    <xdr:to>
      <xdr:col>14</xdr:col>
      <xdr:colOff>266700</xdr:colOff>
      <xdr:row>9</xdr:row>
      <xdr:rowOff>161925</xdr:rowOff>
    </xdr:to>
    <xdr:sp>
      <xdr:nvSpPr>
        <xdr:cNvPr id="11" name="Line 12"/>
        <xdr:cNvSpPr>
          <a:spLocks/>
        </xdr:cNvSpPr>
      </xdr:nvSpPr>
      <xdr:spPr>
        <a:xfrm flipV="1">
          <a:off x="3590925" y="809625"/>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266700</xdr:colOff>
      <xdr:row>10</xdr:row>
      <xdr:rowOff>161925</xdr:rowOff>
    </xdr:from>
    <xdr:to>
      <xdr:col>14</xdr:col>
      <xdr:colOff>266700</xdr:colOff>
      <xdr:row>16</xdr:row>
      <xdr:rowOff>0</xdr:rowOff>
    </xdr:to>
    <xdr:sp>
      <xdr:nvSpPr>
        <xdr:cNvPr id="12" name="Line 13"/>
        <xdr:cNvSpPr>
          <a:spLocks/>
        </xdr:cNvSpPr>
      </xdr:nvSpPr>
      <xdr:spPr>
        <a:xfrm>
          <a:off x="3590925" y="181927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4</xdr:row>
      <xdr:rowOff>38100</xdr:rowOff>
    </xdr:from>
    <xdr:to>
      <xdr:col>16</xdr:col>
      <xdr:colOff>266700</xdr:colOff>
      <xdr:row>19</xdr:row>
      <xdr:rowOff>0</xdr:rowOff>
    </xdr:to>
    <xdr:sp>
      <xdr:nvSpPr>
        <xdr:cNvPr id="13" name="Line 14"/>
        <xdr:cNvSpPr>
          <a:spLocks/>
        </xdr:cNvSpPr>
      </xdr:nvSpPr>
      <xdr:spPr>
        <a:xfrm flipH="1" flipV="1">
          <a:off x="4162425" y="790575"/>
          <a:ext cx="0" cy="2381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20</xdr:row>
      <xdr:rowOff>0</xdr:rowOff>
    </xdr:from>
    <xdr:to>
      <xdr:col>16</xdr:col>
      <xdr:colOff>266700</xdr:colOff>
      <xdr:row>24</xdr:row>
      <xdr:rowOff>0</xdr:rowOff>
    </xdr:to>
    <xdr:sp>
      <xdr:nvSpPr>
        <xdr:cNvPr id="14" name="Line 15"/>
        <xdr:cNvSpPr>
          <a:spLocks/>
        </xdr:cNvSpPr>
      </xdr:nvSpPr>
      <xdr:spPr>
        <a:xfrm>
          <a:off x="4162425" y="334327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228600</xdr:colOff>
      <xdr:row>4</xdr:row>
      <xdr:rowOff>38100</xdr:rowOff>
    </xdr:from>
    <xdr:to>
      <xdr:col>18</xdr:col>
      <xdr:colOff>238125</xdr:colOff>
      <xdr:row>28</xdr:row>
      <xdr:rowOff>0</xdr:rowOff>
    </xdr:to>
    <xdr:sp>
      <xdr:nvSpPr>
        <xdr:cNvPr id="15" name="Line 16"/>
        <xdr:cNvSpPr>
          <a:spLocks/>
        </xdr:cNvSpPr>
      </xdr:nvSpPr>
      <xdr:spPr>
        <a:xfrm flipH="1" flipV="1">
          <a:off x="4695825" y="790575"/>
          <a:ext cx="9525" cy="38862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238125</xdr:colOff>
      <xdr:row>29</xdr:row>
      <xdr:rowOff>0</xdr:rowOff>
    </xdr:from>
    <xdr:to>
      <xdr:col>18</xdr:col>
      <xdr:colOff>238125</xdr:colOff>
      <xdr:row>32</xdr:row>
      <xdr:rowOff>9525</xdr:rowOff>
    </xdr:to>
    <xdr:sp>
      <xdr:nvSpPr>
        <xdr:cNvPr id="16" name="Line 17"/>
        <xdr:cNvSpPr>
          <a:spLocks/>
        </xdr:cNvSpPr>
      </xdr:nvSpPr>
      <xdr:spPr>
        <a:xfrm>
          <a:off x="4705350" y="4848225"/>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0</xdr:rowOff>
    </xdr:from>
    <xdr:to>
      <xdr:col>23</xdr:col>
      <xdr:colOff>0</xdr:colOff>
      <xdr:row>13</xdr:row>
      <xdr:rowOff>0</xdr:rowOff>
    </xdr:to>
    <xdr:sp>
      <xdr:nvSpPr>
        <xdr:cNvPr id="17" name="Line 18"/>
        <xdr:cNvSpPr>
          <a:spLocks/>
        </xdr:cNvSpPr>
      </xdr:nvSpPr>
      <xdr:spPr>
        <a:xfrm flipV="1">
          <a:off x="5743575" y="800100"/>
          <a:ext cx="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14</xdr:row>
      <xdr:rowOff>0</xdr:rowOff>
    </xdr:from>
    <xdr:to>
      <xdr:col>23</xdr:col>
      <xdr:colOff>0</xdr:colOff>
      <xdr:row>22</xdr:row>
      <xdr:rowOff>0</xdr:rowOff>
    </xdr:to>
    <xdr:sp>
      <xdr:nvSpPr>
        <xdr:cNvPr id="18" name="Line 19"/>
        <xdr:cNvSpPr>
          <a:spLocks/>
        </xdr:cNvSpPr>
      </xdr:nvSpPr>
      <xdr:spPr>
        <a:xfrm>
          <a:off x="5743575" y="2333625"/>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xdr:row>
      <xdr:rowOff>0</xdr:rowOff>
    </xdr:from>
    <xdr:to>
      <xdr:col>21</xdr:col>
      <xdr:colOff>0</xdr:colOff>
      <xdr:row>3</xdr:row>
      <xdr:rowOff>0</xdr:rowOff>
    </xdr:to>
    <xdr:sp>
      <xdr:nvSpPr>
        <xdr:cNvPr id="19" name="Line 20"/>
        <xdr:cNvSpPr>
          <a:spLocks/>
        </xdr:cNvSpPr>
      </xdr:nvSpPr>
      <xdr:spPr>
        <a:xfrm>
          <a:off x="4181475" y="581025"/>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xdr:row>
      <xdr:rowOff>0</xdr:rowOff>
    </xdr:from>
    <xdr:to>
      <xdr:col>15</xdr:col>
      <xdr:colOff>0</xdr:colOff>
      <xdr:row>3</xdr:row>
      <xdr:rowOff>0</xdr:rowOff>
    </xdr:to>
    <xdr:sp>
      <xdr:nvSpPr>
        <xdr:cNvPr id="20" name="Line 21"/>
        <xdr:cNvSpPr>
          <a:spLocks/>
        </xdr:cNvSpPr>
      </xdr:nvSpPr>
      <xdr:spPr>
        <a:xfrm flipH="1">
          <a:off x="2752725" y="581025"/>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5</xdr:row>
      <xdr:rowOff>9525</xdr:rowOff>
    </xdr:from>
    <xdr:to>
      <xdr:col>25</xdr:col>
      <xdr:colOff>0</xdr:colOff>
      <xdr:row>23</xdr:row>
      <xdr:rowOff>0</xdr:rowOff>
    </xdr:to>
    <xdr:sp>
      <xdr:nvSpPr>
        <xdr:cNvPr id="21" name="Line 22"/>
        <xdr:cNvSpPr>
          <a:spLocks/>
        </xdr:cNvSpPr>
      </xdr:nvSpPr>
      <xdr:spPr>
        <a:xfrm flipV="1">
          <a:off x="6362700" y="809625"/>
          <a:ext cx="0" cy="3028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24</xdr:row>
      <xdr:rowOff>0</xdr:rowOff>
    </xdr:from>
    <xdr:to>
      <xdr:col>25</xdr:col>
      <xdr:colOff>9525</xdr:colOff>
      <xdr:row>36</xdr:row>
      <xdr:rowOff>0</xdr:rowOff>
    </xdr:to>
    <xdr:sp>
      <xdr:nvSpPr>
        <xdr:cNvPr id="22" name="Line 23"/>
        <xdr:cNvSpPr>
          <a:spLocks/>
        </xdr:cNvSpPr>
      </xdr:nvSpPr>
      <xdr:spPr>
        <a:xfrm>
          <a:off x="6372225" y="4010025"/>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xdr:row>
      <xdr:rowOff>0</xdr:rowOff>
    </xdr:from>
    <xdr:to>
      <xdr:col>20</xdr:col>
      <xdr:colOff>257175</xdr:colOff>
      <xdr:row>3</xdr:row>
      <xdr:rowOff>0</xdr:rowOff>
    </xdr:to>
    <xdr:sp>
      <xdr:nvSpPr>
        <xdr:cNvPr id="1" name="Line 1"/>
        <xdr:cNvSpPr>
          <a:spLocks/>
        </xdr:cNvSpPr>
      </xdr:nvSpPr>
      <xdr:spPr>
        <a:xfrm flipV="1">
          <a:off x="4648200" y="58102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3</xdr:row>
      <xdr:rowOff>0</xdr:rowOff>
    </xdr:from>
    <xdr:to>
      <xdr:col>15</xdr:col>
      <xdr:colOff>0</xdr:colOff>
      <xdr:row>3</xdr:row>
      <xdr:rowOff>0</xdr:rowOff>
    </xdr:to>
    <xdr:sp>
      <xdr:nvSpPr>
        <xdr:cNvPr id="2" name="Line 2"/>
        <xdr:cNvSpPr>
          <a:spLocks/>
        </xdr:cNvSpPr>
      </xdr:nvSpPr>
      <xdr:spPr>
        <a:xfrm flipH="1">
          <a:off x="3086100" y="5810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9525</xdr:rowOff>
    </xdr:from>
    <xdr:to>
      <xdr:col>13</xdr:col>
      <xdr:colOff>0</xdr:colOff>
      <xdr:row>8</xdr:row>
      <xdr:rowOff>0</xdr:rowOff>
    </xdr:to>
    <xdr:sp>
      <xdr:nvSpPr>
        <xdr:cNvPr id="3" name="Line 3"/>
        <xdr:cNvSpPr>
          <a:spLocks/>
        </xdr:cNvSpPr>
      </xdr:nvSpPr>
      <xdr:spPr>
        <a:xfrm>
          <a:off x="3390900" y="11715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5</xdr:row>
      <xdr:rowOff>0</xdr:rowOff>
    </xdr:from>
    <xdr:to>
      <xdr:col>12</xdr:col>
      <xdr:colOff>304800</xdr:colOff>
      <xdr:row>5</xdr:row>
      <xdr:rowOff>171450</xdr:rowOff>
    </xdr:to>
    <xdr:sp>
      <xdr:nvSpPr>
        <xdr:cNvPr id="4" name="Line 4"/>
        <xdr:cNvSpPr>
          <a:spLocks/>
        </xdr:cNvSpPr>
      </xdr:nvSpPr>
      <xdr:spPr>
        <a:xfrm flipV="1">
          <a:off x="3381375" y="8096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4</xdr:row>
      <xdr:rowOff>47625</xdr:rowOff>
    </xdr:from>
    <xdr:to>
      <xdr:col>15</xdr:col>
      <xdr:colOff>76200</xdr:colOff>
      <xdr:row>10</xdr:row>
      <xdr:rowOff>0</xdr:rowOff>
    </xdr:to>
    <xdr:sp>
      <xdr:nvSpPr>
        <xdr:cNvPr id="5" name="Line 5"/>
        <xdr:cNvSpPr>
          <a:spLocks/>
        </xdr:cNvSpPr>
      </xdr:nvSpPr>
      <xdr:spPr>
        <a:xfrm flipV="1">
          <a:off x="4095750" y="800100"/>
          <a:ext cx="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11</xdr:row>
      <xdr:rowOff>0</xdr:rowOff>
    </xdr:from>
    <xdr:to>
      <xdr:col>15</xdr:col>
      <xdr:colOff>66675</xdr:colOff>
      <xdr:row>16</xdr:row>
      <xdr:rowOff>0</xdr:rowOff>
    </xdr:to>
    <xdr:sp>
      <xdr:nvSpPr>
        <xdr:cNvPr id="6" name="Line 6"/>
        <xdr:cNvSpPr>
          <a:spLocks/>
        </xdr:cNvSpPr>
      </xdr:nvSpPr>
      <xdr:spPr>
        <a:xfrm>
          <a:off x="4086225" y="1838325"/>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20</xdr:row>
      <xdr:rowOff>9525</xdr:rowOff>
    </xdr:from>
    <xdr:to>
      <xdr:col>17</xdr:col>
      <xdr:colOff>19050</xdr:colOff>
      <xdr:row>23</xdr:row>
      <xdr:rowOff>161925</xdr:rowOff>
    </xdr:to>
    <xdr:sp>
      <xdr:nvSpPr>
        <xdr:cNvPr id="7" name="Line 7"/>
        <xdr:cNvSpPr>
          <a:spLocks/>
        </xdr:cNvSpPr>
      </xdr:nvSpPr>
      <xdr:spPr>
        <a:xfrm>
          <a:off x="4667250" y="3362325"/>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4</xdr:row>
      <xdr:rowOff>47625</xdr:rowOff>
    </xdr:from>
    <xdr:to>
      <xdr:col>17</xdr:col>
      <xdr:colOff>19050</xdr:colOff>
      <xdr:row>18</xdr:row>
      <xdr:rowOff>161925</xdr:rowOff>
    </xdr:to>
    <xdr:sp>
      <xdr:nvSpPr>
        <xdr:cNvPr id="8" name="Line 8"/>
        <xdr:cNvSpPr>
          <a:spLocks/>
        </xdr:cNvSpPr>
      </xdr:nvSpPr>
      <xdr:spPr>
        <a:xfrm flipV="1">
          <a:off x="4667250" y="800100"/>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32</xdr:row>
      <xdr:rowOff>0</xdr:rowOff>
    </xdr:to>
    <xdr:sp>
      <xdr:nvSpPr>
        <xdr:cNvPr id="9" name="Line 9"/>
        <xdr:cNvSpPr>
          <a:spLocks/>
        </xdr:cNvSpPr>
      </xdr:nvSpPr>
      <xdr:spPr>
        <a:xfrm>
          <a:off x="5276850" y="4867275"/>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257175</xdr:colOff>
      <xdr:row>5</xdr:row>
      <xdr:rowOff>0</xdr:rowOff>
    </xdr:from>
    <xdr:to>
      <xdr:col>18</xdr:col>
      <xdr:colOff>266700</xdr:colOff>
      <xdr:row>27</xdr:row>
      <xdr:rowOff>161925</xdr:rowOff>
    </xdr:to>
    <xdr:sp>
      <xdr:nvSpPr>
        <xdr:cNvPr id="10" name="Line 10"/>
        <xdr:cNvSpPr>
          <a:spLocks/>
        </xdr:cNvSpPr>
      </xdr:nvSpPr>
      <xdr:spPr>
        <a:xfrm flipH="1" flipV="1">
          <a:off x="5219700" y="809625"/>
          <a:ext cx="9525" cy="387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0</xdr:rowOff>
    </xdr:from>
    <xdr:to>
      <xdr:col>23</xdr:col>
      <xdr:colOff>0</xdr:colOff>
      <xdr:row>12</xdr:row>
      <xdr:rowOff>161925</xdr:rowOff>
    </xdr:to>
    <xdr:sp>
      <xdr:nvSpPr>
        <xdr:cNvPr id="11" name="Line 11"/>
        <xdr:cNvSpPr>
          <a:spLocks/>
        </xdr:cNvSpPr>
      </xdr:nvSpPr>
      <xdr:spPr>
        <a:xfrm flipV="1">
          <a:off x="6391275" y="80962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14</xdr:row>
      <xdr:rowOff>0</xdr:rowOff>
    </xdr:from>
    <xdr:to>
      <xdr:col>23</xdr:col>
      <xdr:colOff>0</xdr:colOff>
      <xdr:row>22</xdr:row>
      <xdr:rowOff>0</xdr:rowOff>
    </xdr:to>
    <xdr:sp>
      <xdr:nvSpPr>
        <xdr:cNvPr id="12" name="Line 12"/>
        <xdr:cNvSpPr>
          <a:spLocks/>
        </xdr:cNvSpPr>
      </xdr:nvSpPr>
      <xdr:spPr>
        <a:xfrm>
          <a:off x="6391275" y="234315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66675</xdr:colOff>
      <xdr:row>5</xdr:row>
      <xdr:rowOff>0</xdr:rowOff>
    </xdr:from>
    <xdr:to>
      <xdr:col>25</xdr:col>
      <xdr:colOff>66675</xdr:colOff>
      <xdr:row>23</xdr:row>
      <xdr:rowOff>0</xdr:rowOff>
    </xdr:to>
    <xdr:sp>
      <xdr:nvSpPr>
        <xdr:cNvPr id="13" name="Line 13"/>
        <xdr:cNvSpPr>
          <a:spLocks/>
        </xdr:cNvSpPr>
      </xdr:nvSpPr>
      <xdr:spPr>
        <a:xfrm flipV="1">
          <a:off x="7143750" y="809625"/>
          <a:ext cx="0" cy="3048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66675</xdr:colOff>
      <xdr:row>24</xdr:row>
      <xdr:rowOff>0</xdr:rowOff>
    </xdr:from>
    <xdr:to>
      <xdr:col>25</xdr:col>
      <xdr:colOff>66675</xdr:colOff>
      <xdr:row>36</xdr:row>
      <xdr:rowOff>0</xdr:rowOff>
    </xdr:to>
    <xdr:sp>
      <xdr:nvSpPr>
        <xdr:cNvPr id="14" name="Line 14"/>
        <xdr:cNvSpPr>
          <a:spLocks/>
        </xdr:cNvSpPr>
      </xdr:nvSpPr>
      <xdr:spPr>
        <a:xfrm>
          <a:off x="7143750" y="4029075"/>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xdr:rowOff>
    </xdr:from>
    <xdr:to>
      <xdr:col>7</xdr:col>
      <xdr:colOff>0</xdr:colOff>
      <xdr:row>5</xdr:row>
      <xdr:rowOff>171450</xdr:rowOff>
    </xdr:to>
    <xdr:sp>
      <xdr:nvSpPr>
        <xdr:cNvPr id="15" name="Line 15"/>
        <xdr:cNvSpPr>
          <a:spLocks/>
        </xdr:cNvSpPr>
      </xdr:nvSpPr>
      <xdr:spPr>
        <a:xfrm flipV="1">
          <a:off x="2390775" y="8191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161925</xdr:rowOff>
    </xdr:from>
    <xdr:to>
      <xdr:col>7</xdr:col>
      <xdr:colOff>0</xdr:colOff>
      <xdr:row>9</xdr:row>
      <xdr:rowOff>0</xdr:rowOff>
    </xdr:to>
    <xdr:sp>
      <xdr:nvSpPr>
        <xdr:cNvPr id="16" name="Line 16"/>
        <xdr:cNvSpPr>
          <a:spLocks/>
        </xdr:cNvSpPr>
      </xdr:nvSpPr>
      <xdr:spPr>
        <a:xfrm>
          <a:off x="2390775" y="11525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17</xdr:row>
      <xdr:rowOff>9525</xdr:rowOff>
    </xdr:to>
    <xdr:sp>
      <xdr:nvSpPr>
        <xdr:cNvPr id="17" name="Line 17"/>
        <xdr:cNvSpPr>
          <a:spLocks/>
        </xdr:cNvSpPr>
      </xdr:nvSpPr>
      <xdr:spPr>
        <a:xfrm>
          <a:off x="1666875" y="1838325"/>
          <a:ext cx="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9</xdr:row>
      <xdr:rowOff>161925</xdr:rowOff>
    </xdr:to>
    <xdr:sp>
      <xdr:nvSpPr>
        <xdr:cNvPr id="18" name="Line 18"/>
        <xdr:cNvSpPr>
          <a:spLocks/>
        </xdr:cNvSpPr>
      </xdr:nvSpPr>
      <xdr:spPr>
        <a:xfrm flipV="1">
          <a:off x="1666875" y="80962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xdr:rowOff>
    </xdr:from>
    <xdr:to>
      <xdr:col>3</xdr:col>
      <xdr:colOff>0</xdr:colOff>
      <xdr:row>19</xdr:row>
      <xdr:rowOff>0</xdr:rowOff>
    </xdr:to>
    <xdr:sp>
      <xdr:nvSpPr>
        <xdr:cNvPr id="19" name="Line 19"/>
        <xdr:cNvSpPr>
          <a:spLocks/>
        </xdr:cNvSpPr>
      </xdr:nvSpPr>
      <xdr:spPr>
        <a:xfrm flipV="1">
          <a:off x="981075" y="819150"/>
          <a:ext cx="0" cy="2362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3</xdr:col>
      <xdr:colOff>0</xdr:colOff>
      <xdr:row>25</xdr:row>
      <xdr:rowOff>0</xdr:rowOff>
    </xdr:to>
    <xdr:sp>
      <xdr:nvSpPr>
        <xdr:cNvPr id="20" name="Line 20"/>
        <xdr:cNvSpPr>
          <a:spLocks/>
        </xdr:cNvSpPr>
      </xdr:nvSpPr>
      <xdr:spPr>
        <a:xfrm>
          <a:off x="981075" y="335280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0</xdr:rowOff>
    </xdr:from>
    <xdr:to>
      <xdr:col>1</xdr:col>
      <xdr:colOff>0</xdr:colOff>
      <xdr:row>33</xdr:row>
      <xdr:rowOff>9525</xdr:rowOff>
    </xdr:to>
    <xdr:sp>
      <xdr:nvSpPr>
        <xdr:cNvPr id="21" name="Line 21"/>
        <xdr:cNvSpPr>
          <a:spLocks/>
        </xdr:cNvSpPr>
      </xdr:nvSpPr>
      <xdr:spPr>
        <a:xfrm>
          <a:off x="361950" y="486727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27</xdr:row>
      <xdr:rowOff>161925</xdr:rowOff>
    </xdr:to>
    <xdr:sp>
      <xdr:nvSpPr>
        <xdr:cNvPr id="22" name="Line 22"/>
        <xdr:cNvSpPr>
          <a:spLocks/>
        </xdr:cNvSpPr>
      </xdr:nvSpPr>
      <xdr:spPr>
        <a:xfrm flipV="1">
          <a:off x="361950" y="809625"/>
          <a:ext cx="0" cy="387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91</xdr:row>
      <xdr:rowOff>0</xdr:rowOff>
    </xdr:from>
    <xdr:to>
      <xdr:col>7</xdr:col>
      <xdr:colOff>0</xdr:colOff>
      <xdr:row>92</xdr:row>
      <xdr:rowOff>0</xdr:rowOff>
    </xdr:to>
    <xdr:sp>
      <xdr:nvSpPr>
        <xdr:cNvPr id="23" name="Line 23"/>
        <xdr:cNvSpPr>
          <a:spLocks/>
        </xdr:cNvSpPr>
      </xdr:nvSpPr>
      <xdr:spPr>
        <a:xfrm flipV="1">
          <a:off x="2390775" y="151828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93</xdr:row>
      <xdr:rowOff>0</xdr:rowOff>
    </xdr:from>
    <xdr:to>
      <xdr:col>7</xdr:col>
      <xdr:colOff>0</xdr:colOff>
      <xdr:row>94</xdr:row>
      <xdr:rowOff>152400</xdr:rowOff>
    </xdr:to>
    <xdr:sp>
      <xdr:nvSpPr>
        <xdr:cNvPr id="24" name="Line 24"/>
        <xdr:cNvSpPr>
          <a:spLocks/>
        </xdr:cNvSpPr>
      </xdr:nvSpPr>
      <xdr:spPr>
        <a:xfrm>
          <a:off x="2390775" y="155352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91</xdr:row>
      <xdr:rowOff>9525</xdr:rowOff>
    </xdr:from>
    <xdr:to>
      <xdr:col>5</xdr:col>
      <xdr:colOff>0</xdr:colOff>
      <xdr:row>96</xdr:row>
      <xdr:rowOff>0</xdr:rowOff>
    </xdr:to>
    <xdr:sp>
      <xdr:nvSpPr>
        <xdr:cNvPr id="25" name="Line 25"/>
        <xdr:cNvSpPr>
          <a:spLocks/>
        </xdr:cNvSpPr>
      </xdr:nvSpPr>
      <xdr:spPr>
        <a:xfrm flipV="1">
          <a:off x="1666875" y="1519237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96</xdr:row>
      <xdr:rowOff>161925</xdr:rowOff>
    </xdr:from>
    <xdr:to>
      <xdr:col>5</xdr:col>
      <xdr:colOff>0</xdr:colOff>
      <xdr:row>102</xdr:row>
      <xdr:rowOff>152400</xdr:rowOff>
    </xdr:to>
    <xdr:sp>
      <xdr:nvSpPr>
        <xdr:cNvPr id="26" name="Line 26"/>
        <xdr:cNvSpPr>
          <a:spLocks/>
        </xdr:cNvSpPr>
      </xdr:nvSpPr>
      <xdr:spPr>
        <a:xfrm>
          <a:off x="1666875" y="1620202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91</xdr:row>
      <xdr:rowOff>9525</xdr:rowOff>
    </xdr:from>
    <xdr:to>
      <xdr:col>3</xdr:col>
      <xdr:colOff>0</xdr:colOff>
      <xdr:row>104</xdr:row>
      <xdr:rowOff>161925</xdr:rowOff>
    </xdr:to>
    <xdr:sp>
      <xdr:nvSpPr>
        <xdr:cNvPr id="27" name="Line 27"/>
        <xdr:cNvSpPr>
          <a:spLocks/>
        </xdr:cNvSpPr>
      </xdr:nvSpPr>
      <xdr:spPr>
        <a:xfrm flipV="1">
          <a:off x="981075" y="15192375"/>
          <a:ext cx="0" cy="2352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106</xdr:row>
      <xdr:rowOff>9525</xdr:rowOff>
    </xdr:from>
    <xdr:to>
      <xdr:col>3</xdr:col>
      <xdr:colOff>0</xdr:colOff>
      <xdr:row>111</xdr:row>
      <xdr:rowOff>9525</xdr:rowOff>
    </xdr:to>
    <xdr:sp>
      <xdr:nvSpPr>
        <xdr:cNvPr id="28" name="Line 28"/>
        <xdr:cNvSpPr>
          <a:spLocks/>
        </xdr:cNvSpPr>
      </xdr:nvSpPr>
      <xdr:spPr>
        <a:xfrm>
          <a:off x="981075" y="1773555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91</xdr:row>
      <xdr:rowOff>0</xdr:rowOff>
    </xdr:from>
    <xdr:to>
      <xdr:col>1</xdr:col>
      <xdr:colOff>0</xdr:colOff>
      <xdr:row>113</xdr:row>
      <xdr:rowOff>161925</xdr:rowOff>
    </xdr:to>
    <xdr:sp>
      <xdr:nvSpPr>
        <xdr:cNvPr id="29" name="Line 29"/>
        <xdr:cNvSpPr>
          <a:spLocks/>
        </xdr:cNvSpPr>
      </xdr:nvSpPr>
      <xdr:spPr>
        <a:xfrm flipV="1">
          <a:off x="361950" y="15182850"/>
          <a:ext cx="0" cy="387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115</xdr:row>
      <xdr:rowOff>0</xdr:rowOff>
    </xdr:from>
    <xdr:to>
      <xdr:col>1</xdr:col>
      <xdr:colOff>0</xdr:colOff>
      <xdr:row>119</xdr:row>
      <xdr:rowOff>0</xdr:rowOff>
    </xdr:to>
    <xdr:sp>
      <xdr:nvSpPr>
        <xdr:cNvPr id="30" name="Line 30"/>
        <xdr:cNvSpPr>
          <a:spLocks/>
        </xdr:cNvSpPr>
      </xdr:nvSpPr>
      <xdr:spPr>
        <a:xfrm>
          <a:off x="361950" y="1924050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90</xdr:row>
      <xdr:rowOff>47625</xdr:rowOff>
    </xdr:from>
    <xdr:to>
      <xdr:col>13</xdr:col>
      <xdr:colOff>0</xdr:colOff>
      <xdr:row>91</xdr:row>
      <xdr:rowOff>171450</xdr:rowOff>
    </xdr:to>
    <xdr:sp>
      <xdr:nvSpPr>
        <xdr:cNvPr id="31" name="Line 31"/>
        <xdr:cNvSpPr>
          <a:spLocks/>
        </xdr:cNvSpPr>
      </xdr:nvSpPr>
      <xdr:spPr>
        <a:xfrm flipV="1">
          <a:off x="3390900" y="151733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93</xdr:row>
      <xdr:rowOff>0</xdr:rowOff>
    </xdr:from>
    <xdr:to>
      <xdr:col>13</xdr:col>
      <xdr:colOff>0</xdr:colOff>
      <xdr:row>93</xdr:row>
      <xdr:rowOff>161925</xdr:rowOff>
    </xdr:to>
    <xdr:sp>
      <xdr:nvSpPr>
        <xdr:cNvPr id="32" name="Line 32"/>
        <xdr:cNvSpPr>
          <a:spLocks/>
        </xdr:cNvSpPr>
      </xdr:nvSpPr>
      <xdr:spPr>
        <a:xfrm>
          <a:off x="3390900" y="15535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90</xdr:row>
      <xdr:rowOff>38100</xdr:rowOff>
    </xdr:from>
    <xdr:to>
      <xdr:col>15</xdr:col>
      <xdr:colOff>66675</xdr:colOff>
      <xdr:row>95</xdr:row>
      <xdr:rowOff>161925</xdr:rowOff>
    </xdr:to>
    <xdr:sp>
      <xdr:nvSpPr>
        <xdr:cNvPr id="33" name="Line 33"/>
        <xdr:cNvSpPr>
          <a:spLocks/>
        </xdr:cNvSpPr>
      </xdr:nvSpPr>
      <xdr:spPr>
        <a:xfrm flipV="1">
          <a:off x="4086225" y="15163800"/>
          <a:ext cx="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97</xdr:row>
      <xdr:rowOff>9525</xdr:rowOff>
    </xdr:from>
    <xdr:to>
      <xdr:col>15</xdr:col>
      <xdr:colOff>66675</xdr:colOff>
      <xdr:row>102</xdr:row>
      <xdr:rowOff>0</xdr:rowOff>
    </xdr:to>
    <xdr:sp>
      <xdr:nvSpPr>
        <xdr:cNvPr id="34" name="Line 34"/>
        <xdr:cNvSpPr>
          <a:spLocks/>
        </xdr:cNvSpPr>
      </xdr:nvSpPr>
      <xdr:spPr>
        <a:xfrm flipH="1">
          <a:off x="4076700" y="16221075"/>
          <a:ext cx="95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91</xdr:row>
      <xdr:rowOff>0</xdr:rowOff>
    </xdr:from>
    <xdr:to>
      <xdr:col>17</xdr:col>
      <xdr:colOff>9525</xdr:colOff>
      <xdr:row>105</xdr:row>
      <xdr:rowOff>0</xdr:rowOff>
    </xdr:to>
    <xdr:sp>
      <xdr:nvSpPr>
        <xdr:cNvPr id="35" name="Line 35"/>
        <xdr:cNvSpPr>
          <a:spLocks/>
        </xdr:cNvSpPr>
      </xdr:nvSpPr>
      <xdr:spPr>
        <a:xfrm flipV="1">
          <a:off x="4657725" y="15182850"/>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106</xdr:row>
      <xdr:rowOff>0</xdr:rowOff>
    </xdr:from>
    <xdr:to>
      <xdr:col>17</xdr:col>
      <xdr:colOff>19050</xdr:colOff>
      <xdr:row>109</xdr:row>
      <xdr:rowOff>161925</xdr:rowOff>
    </xdr:to>
    <xdr:sp>
      <xdr:nvSpPr>
        <xdr:cNvPr id="36" name="Line 36"/>
        <xdr:cNvSpPr>
          <a:spLocks/>
        </xdr:cNvSpPr>
      </xdr:nvSpPr>
      <xdr:spPr>
        <a:xfrm>
          <a:off x="4667250" y="1772602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257175</xdr:colOff>
      <xdr:row>90</xdr:row>
      <xdr:rowOff>38100</xdr:rowOff>
    </xdr:from>
    <xdr:to>
      <xdr:col>18</xdr:col>
      <xdr:colOff>266700</xdr:colOff>
      <xdr:row>113</xdr:row>
      <xdr:rowOff>152400</xdr:rowOff>
    </xdr:to>
    <xdr:sp>
      <xdr:nvSpPr>
        <xdr:cNvPr id="37" name="Line 37"/>
        <xdr:cNvSpPr>
          <a:spLocks/>
        </xdr:cNvSpPr>
      </xdr:nvSpPr>
      <xdr:spPr>
        <a:xfrm flipH="1" flipV="1">
          <a:off x="5219700" y="15163800"/>
          <a:ext cx="9525"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266700</xdr:colOff>
      <xdr:row>115</xdr:row>
      <xdr:rowOff>9525</xdr:rowOff>
    </xdr:from>
    <xdr:to>
      <xdr:col>18</xdr:col>
      <xdr:colOff>266700</xdr:colOff>
      <xdr:row>118</xdr:row>
      <xdr:rowOff>0</xdr:rowOff>
    </xdr:to>
    <xdr:sp>
      <xdr:nvSpPr>
        <xdr:cNvPr id="38" name="Line 38"/>
        <xdr:cNvSpPr>
          <a:spLocks/>
        </xdr:cNvSpPr>
      </xdr:nvSpPr>
      <xdr:spPr>
        <a:xfrm>
          <a:off x="5229225" y="1925002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91</xdr:row>
      <xdr:rowOff>9525</xdr:rowOff>
    </xdr:from>
    <xdr:to>
      <xdr:col>23</xdr:col>
      <xdr:colOff>0</xdr:colOff>
      <xdr:row>98</xdr:row>
      <xdr:rowOff>161925</xdr:rowOff>
    </xdr:to>
    <xdr:sp>
      <xdr:nvSpPr>
        <xdr:cNvPr id="39" name="Line 39"/>
        <xdr:cNvSpPr>
          <a:spLocks/>
        </xdr:cNvSpPr>
      </xdr:nvSpPr>
      <xdr:spPr>
        <a:xfrm flipV="1">
          <a:off x="6391275" y="1519237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100</xdr:row>
      <xdr:rowOff>9525</xdr:rowOff>
    </xdr:from>
    <xdr:to>
      <xdr:col>23</xdr:col>
      <xdr:colOff>0</xdr:colOff>
      <xdr:row>108</xdr:row>
      <xdr:rowOff>9525</xdr:rowOff>
    </xdr:to>
    <xdr:sp>
      <xdr:nvSpPr>
        <xdr:cNvPr id="40" name="Line 40"/>
        <xdr:cNvSpPr>
          <a:spLocks/>
        </xdr:cNvSpPr>
      </xdr:nvSpPr>
      <xdr:spPr>
        <a:xfrm>
          <a:off x="6391275" y="1672590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91</xdr:row>
      <xdr:rowOff>9525</xdr:rowOff>
    </xdr:from>
    <xdr:to>
      <xdr:col>25</xdr:col>
      <xdr:colOff>0</xdr:colOff>
      <xdr:row>108</xdr:row>
      <xdr:rowOff>161925</xdr:rowOff>
    </xdr:to>
    <xdr:sp>
      <xdr:nvSpPr>
        <xdr:cNvPr id="41" name="Line 41"/>
        <xdr:cNvSpPr>
          <a:spLocks/>
        </xdr:cNvSpPr>
      </xdr:nvSpPr>
      <xdr:spPr>
        <a:xfrm flipV="1">
          <a:off x="7077075" y="15192375"/>
          <a:ext cx="0" cy="3028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110</xdr:row>
      <xdr:rowOff>0</xdr:rowOff>
    </xdr:from>
    <xdr:to>
      <xdr:col>25</xdr:col>
      <xdr:colOff>0</xdr:colOff>
      <xdr:row>122</xdr:row>
      <xdr:rowOff>0</xdr:rowOff>
    </xdr:to>
    <xdr:sp>
      <xdr:nvSpPr>
        <xdr:cNvPr id="42" name="Line 42"/>
        <xdr:cNvSpPr>
          <a:spLocks/>
        </xdr:cNvSpPr>
      </xdr:nvSpPr>
      <xdr:spPr>
        <a:xfrm>
          <a:off x="7077075" y="1840230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285750</xdr:colOff>
      <xdr:row>89</xdr:row>
      <xdr:rowOff>0</xdr:rowOff>
    </xdr:from>
    <xdr:to>
      <xdr:col>21</xdr:col>
      <xdr:colOff>0</xdr:colOff>
      <xdr:row>89</xdr:row>
      <xdr:rowOff>0</xdr:rowOff>
    </xdr:to>
    <xdr:sp>
      <xdr:nvSpPr>
        <xdr:cNvPr id="43" name="Line 43"/>
        <xdr:cNvSpPr>
          <a:spLocks/>
        </xdr:cNvSpPr>
      </xdr:nvSpPr>
      <xdr:spPr>
        <a:xfrm>
          <a:off x="4619625" y="14954250"/>
          <a:ext cx="1285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89</xdr:row>
      <xdr:rowOff>0</xdr:rowOff>
    </xdr:from>
    <xdr:to>
      <xdr:col>15</xdr:col>
      <xdr:colOff>0</xdr:colOff>
      <xdr:row>89</xdr:row>
      <xdr:rowOff>0</xdr:rowOff>
    </xdr:to>
    <xdr:sp>
      <xdr:nvSpPr>
        <xdr:cNvPr id="44" name="Line 44"/>
        <xdr:cNvSpPr>
          <a:spLocks/>
        </xdr:cNvSpPr>
      </xdr:nvSpPr>
      <xdr:spPr>
        <a:xfrm flipH="1">
          <a:off x="3076575" y="14954250"/>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72</xdr:row>
      <xdr:rowOff>9525</xdr:rowOff>
    </xdr:from>
    <xdr:to>
      <xdr:col>1</xdr:col>
      <xdr:colOff>0</xdr:colOff>
      <xdr:row>75</xdr:row>
      <xdr:rowOff>152400</xdr:rowOff>
    </xdr:to>
    <xdr:sp>
      <xdr:nvSpPr>
        <xdr:cNvPr id="45" name="Line 45"/>
        <xdr:cNvSpPr>
          <a:spLocks/>
        </xdr:cNvSpPr>
      </xdr:nvSpPr>
      <xdr:spPr>
        <a:xfrm>
          <a:off x="361950" y="12068175"/>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0</xdr:rowOff>
    </xdr:from>
    <xdr:to>
      <xdr:col>1</xdr:col>
      <xdr:colOff>0</xdr:colOff>
      <xdr:row>70</xdr:row>
      <xdr:rowOff>161925</xdr:rowOff>
    </xdr:to>
    <xdr:sp>
      <xdr:nvSpPr>
        <xdr:cNvPr id="46" name="Line 46"/>
        <xdr:cNvSpPr>
          <a:spLocks/>
        </xdr:cNvSpPr>
      </xdr:nvSpPr>
      <xdr:spPr>
        <a:xfrm flipV="1">
          <a:off x="361950" y="8001000"/>
          <a:ext cx="0" cy="387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63</xdr:row>
      <xdr:rowOff>9525</xdr:rowOff>
    </xdr:from>
    <xdr:to>
      <xdr:col>3</xdr:col>
      <xdr:colOff>0</xdr:colOff>
      <xdr:row>68</xdr:row>
      <xdr:rowOff>0</xdr:rowOff>
    </xdr:to>
    <xdr:sp>
      <xdr:nvSpPr>
        <xdr:cNvPr id="47" name="Line 47"/>
        <xdr:cNvSpPr>
          <a:spLocks/>
        </xdr:cNvSpPr>
      </xdr:nvSpPr>
      <xdr:spPr>
        <a:xfrm>
          <a:off x="981075" y="10553700"/>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0</xdr:rowOff>
    </xdr:from>
    <xdr:to>
      <xdr:col>3</xdr:col>
      <xdr:colOff>0</xdr:colOff>
      <xdr:row>61</xdr:row>
      <xdr:rowOff>161925</xdr:rowOff>
    </xdr:to>
    <xdr:sp>
      <xdr:nvSpPr>
        <xdr:cNvPr id="48" name="Line 48"/>
        <xdr:cNvSpPr>
          <a:spLocks/>
        </xdr:cNvSpPr>
      </xdr:nvSpPr>
      <xdr:spPr>
        <a:xfrm flipV="1">
          <a:off x="981075" y="8001000"/>
          <a:ext cx="0" cy="2362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54</xdr:row>
      <xdr:rowOff>0</xdr:rowOff>
    </xdr:from>
    <xdr:to>
      <xdr:col>5</xdr:col>
      <xdr:colOff>0</xdr:colOff>
      <xdr:row>60</xdr:row>
      <xdr:rowOff>0</xdr:rowOff>
    </xdr:to>
    <xdr:sp>
      <xdr:nvSpPr>
        <xdr:cNvPr id="49" name="Line 49"/>
        <xdr:cNvSpPr>
          <a:spLocks/>
        </xdr:cNvSpPr>
      </xdr:nvSpPr>
      <xdr:spPr>
        <a:xfrm>
          <a:off x="1666875" y="9029700"/>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9525</xdr:rowOff>
    </xdr:from>
    <xdr:to>
      <xdr:col>5</xdr:col>
      <xdr:colOff>0</xdr:colOff>
      <xdr:row>52</xdr:row>
      <xdr:rowOff>161925</xdr:rowOff>
    </xdr:to>
    <xdr:sp>
      <xdr:nvSpPr>
        <xdr:cNvPr id="50" name="Line 50"/>
        <xdr:cNvSpPr>
          <a:spLocks/>
        </xdr:cNvSpPr>
      </xdr:nvSpPr>
      <xdr:spPr>
        <a:xfrm flipV="1">
          <a:off x="1666875" y="8010525"/>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0</xdr:rowOff>
    </xdr:from>
    <xdr:to>
      <xdr:col>7</xdr:col>
      <xdr:colOff>0</xdr:colOff>
      <xdr:row>48</xdr:row>
      <xdr:rowOff>171450</xdr:rowOff>
    </xdr:to>
    <xdr:sp>
      <xdr:nvSpPr>
        <xdr:cNvPr id="51" name="Line 51"/>
        <xdr:cNvSpPr>
          <a:spLocks/>
        </xdr:cNvSpPr>
      </xdr:nvSpPr>
      <xdr:spPr>
        <a:xfrm flipV="1">
          <a:off x="2390775" y="80010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50</xdr:row>
      <xdr:rowOff>0</xdr:rowOff>
    </xdr:from>
    <xdr:to>
      <xdr:col>7</xdr:col>
      <xdr:colOff>0</xdr:colOff>
      <xdr:row>52</xdr:row>
      <xdr:rowOff>0</xdr:rowOff>
    </xdr:to>
    <xdr:sp>
      <xdr:nvSpPr>
        <xdr:cNvPr id="52" name="Line 52"/>
        <xdr:cNvSpPr>
          <a:spLocks/>
        </xdr:cNvSpPr>
      </xdr:nvSpPr>
      <xdr:spPr>
        <a:xfrm>
          <a:off x="2390775" y="83534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48</xdr:row>
      <xdr:rowOff>0</xdr:rowOff>
    </xdr:from>
    <xdr:to>
      <xdr:col>12</xdr:col>
      <xdr:colOff>304800</xdr:colOff>
      <xdr:row>49</xdr:row>
      <xdr:rowOff>0</xdr:rowOff>
    </xdr:to>
    <xdr:sp>
      <xdr:nvSpPr>
        <xdr:cNvPr id="53" name="Line 53"/>
        <xdr:cNvSpPr>
          <a:spLocks/>
        </xdr:cNvSpPr>
      </xdr:nvSpPr>
      <xdr:spPr>
        <a:xfrm flipV="1">
          <a:off x="3381375" y="8001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50</xdr:row>
      <xdr:rowOff>9525</xdr:rowOff>
    </xdr:from>
    <xdr:to>
      <xdr:col>12</xdr:col>
      <xdr:colOff>304800</xdr:colOff>
      <xdr:row>51</xdr:row>
      <xdr:rowOff>9525</xdr:rowOff>
    </xdr:to>
    <xdr:sp>
      <xdr:nvSpPr>
        <xdr:cNvPr id="54" name="Line 54"/>
        <xdr:cNvSpPr>
          <a:spLocks/>
        </xdr:cNvSpPr>
      </xdr:nvSpPr>
      <xdr:spPr>
        <a:xfrm>
          <a:off x="3381375" y="83629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219075</xdr:colOff>
      <xdr:row>48</xdr:row>
      <xdr:rowOff>0</xdr:rowOff>
    </xdr:from>
    <xdr:to>
      <xdr:col>14</xdr:col>
      <xdr:colOff>219075</xdr:colOff>
      <xdr:row>52</xdr:row>
      <xdr:rowOff>161925</xdr:rowOff>
    </xdr:to>
    <xdr:sp>
      <xdr:nvSpPr>
        <xdr:cNvPr id="55" name="Line 55"/>
        <xdr:cNvSpPr>
          <a:spLocks/>
        </xdr:cNvSpPr>
      </xdr:nvSpPr>
      <xdr:spPr>
        <a:xfrm flipV="1">
          <a:off x="3924300" y="8001000"/>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54</xdr:row>
      <xdr:rowOff>0</xdr:rowOff>
    </xdr:from>
    <xdr:to>
      <xdr:col>15</xdr:col>
      <xdr:colOff>0</xdr:colOff>
      <xdr:row>58</xdr:row>
      <xdr:rowOff>161925</xdr:rowOff>
    </xdr:to>
    <xdr:sp>
      <xdr:nvSpPr>
        <xdr:cNvPr id="56" name="Line 56"/>
        <xdr:cNvSpPr>
          <a:spLocks/>
        </xdr:cNvSpPr>
      </xdr:nvSpPr>
      <xdr:spPr>
        <a:xfrm>
          <a:off x="4019550" y="9029700"/>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285750</xdr:colOff>
      <xdr:row>48</xdr:row>
      <xdr:rowOff>0</xdr:rowOff>
    </xdr:from>
    <xdr:to>
      <xdr:col>16</xdr:col>
      <xdr:colOff>285750</xdr:colOff>
      <xdr:row>62</xdr:row>
      <xdr:rowOff>0</xdr:rowOff>
    </xdr:to>
    <xdr:sp>
      <xdr:nvSpPr>
        <xdr:cNvPr id="57" name="Line 57"/>
        <xdr:cNvSpPr>
          <a:spLocks/>
        </xdr:cNvSpPr>
      </xdr:nvSpPr>
      <xdr:spPr>
        <a:xfrm flipV="1">
          <a:off x="4619625" y="8001000"/>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63</xdr:row>
      <xdr:rowOff>0</xdr:rowOff>
    </xdr:from>
    <xdr:to>
      <xdr:col>17</xdr:col>
      <xdr:colOff>0</xdr:colOff>
      <xdr:row>67</xdr:row>
      <xdr:rowOff>19050</xdr:rowOff>
    </xdr:to>
    <xdr:sp>
      <xdr:nvSpPr>
        <xdr:cNvPr id="58" name="Line 58"/>
        <xdr:cNvSpPr>
          <a:spLocks/>
        </xdr:cNvSpPr>
      </xdr:nvSpPr>
      <xdr:spPr>
        <a:xfrm>
          <a:off x="4648200" y="105441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219075</xdr:colOff>
      <xdr:row>48</xdr:row>
      <xdr:rowOff>0</xdr:rowOff>
    </xdr:from>
    <xdr:to>
      <xdr:col>18</xdr:col>
      <xdr:colOff>219075</xdr:colOff>
      <xdr:row>70</xdr:row>
      <xdr:rowOff>161925</xdr:rowOff>
    </xdr:to>
    <xdr:sp>
      <xdr:nvSpPr>
        <xdr:cNvPr id="59" name="Line 59"/>
        <xdr:cNvSpPr>
          <a:spLocks/>
        </xdr:cNvSpPr>
      </xdr:nvSpPr>
      <xdr:spPr>
        <a:xfrm flipV="1">
          <a:off x="5181600" y="8001000"/>
          <a:ext cx="0" cy="387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228600</xdr:colOff>
      <xdr:row>72</xdr:row>
      <xdr:rowOff>0</xdr:rowOff>
    </xdr:from>
    <xdr:to>
      <xdr:col>18</xdr:col>
      <xdr:colOff>228600</xdr:colOff>
      <xdr:row>75</xdr:row>
      <xdr:rowOff>19050</xdr:rowOff>
    </xdr:to>
    <xdr:sp>
      <xdr:nvSpPr>
        <xdr:cNvPr id="60" name="Line 60"/>
        <xdr:cNvSpPr>
          <a:spLocks/>
        </xdr:cNvSpPr>
      </xdr:nvSpPr>
      <xdr:spPr>
        <a:xfrm>
          <a:off x="5191125" y="1205865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65</xdr:row>
      <xdr:rowOff>9525</xdr:rowOff>
    </xdr:to>
    <xdr:sp>
      <xdr:nvSpPr>
        <xdr:cNvPr id="61" name="Line 61"/>
        <xdr:cNvSpPr>
          <a:spLocks/>
        </xdr:cNvSpPr>
      </xdr:nvSpPr>
      <xdr:spPr>
        <a:xfrm>
          <a:off x="6391275" y="953452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47</xdr:row>
      <xdr:rowOff>57150</xdr:rowOff>
    </xdr:from>
    <xdr:to>
      <xdr:col>23</xdr:col>
      <xdr:colOff>9525</xdr:colOff>
      <xdr:row>55</xdr:row>
      <xdr:rowOff>161925</xdr:rowOff>
    </xdr:to>
    <xdr:sp>
      <xdr:nvSpPr>
        <xdr:cNvPr id="62" name="Line 62"/>
        <xdr:cNvSpPr>
          <a:spLocks/>
        </xdr:cNvSpPr>
      </xdr:nvSpPr>
      <xdr:spPr>
        <a:xfrm flipV="1">
          <a:off x="6400800" y="7991475"/>
          <a:ext cx="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48</xdr:row>
      <xdr:rowOff>9525</xdr:rowOff>
    </xdr:from>
    <xdr:to>
      <xdr:col>25</xdr:col>
      <xdr:colOff>0</xdr:colOff>
      <xdr:row>65</xdr:row>
      <xdr:rowOff>161925</xdr:rowOff>
    </xdr:to>
    <xdr:sp>
      <xdr:nvSpPr>
        <xdr:cNvPr id="63" name="Line 63"/>
        <xdr:cNvSpPr>
          <a:spLocks/>
        </xdr:cNvSpPr>
      </xdr:nvSpPr>
      <xdr:spPr>
        <a:xfrm flipV="1">
          <a:off x="7077075" y="8010525"/>
          <a:ext cx="0" cy="3028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67</xdr:row>
      <xdr:rowOff>0</xdr:rowOff>
    </xdr:from>
    <xdr:to>
      <xdr:col>25</xdr:col>
      <xdr:colOff>0</xdr:colOff>
      <xdr:row>79</xdr:row>
      <xdr:rowOff>0</xdr:rowOff>
    </xdr:to>
    <xdr:sp>
      <xdr:nvSpPr>
        <xdr:cNvPr id="64" name="Line 64"/>
        <xdr:cNvSpPr>
          <a:spLocks/>
        </xdr:cNvSpPr>
      </xdr:nvSpPr>
      <xdr:spPr>
        <a:xfrm>
          <a:off x="7077075" y="1122045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46</xdr:row>
      <xdr:rowOff>0</xdr:rowOff>
    </xdr:from>
    <xdr:to>
      <xdr:col>21</xdr:col>
      <xdr:colOff>0</xdr:colOff>
      <xdr:row>46</xdr:row>
      <xdr:rowOff>0</xdr:rowOff>
    </xdr:to>
    <xdr:sp>
      <xdr:nvSpPr>
        <xdr:cNvPr id="65" name="Line 65"/>
        <xdr:cNvSpPr>
          <a:spLocks/>
        </xdr:cNvSpPr>
      </xdr:nvSpPr>
      <xdr:spPr>
        <a:xfrm>
          <a:off x="4648200" y="7762875"/>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46</xdr:row>
      <xdr:rowOff>0</xdr:rowOff>
    </xdr:from>
    <xdr:to>
      <xdr:col>15</xdr:col>
      <xdr:colOff>0</xdr:colOff>
      <xdr:row>46</xdr:row>
      <xdr:rowOff>0</xdr:rowOff>
    </xdr:to>
    <xdr:sp>
      <xdr:nvSpPr>
        <xdr:cNvPr id="66" name="Line 66"/>
        <xdr:cNvSpPr>
          <a:spLocks/>
        </xdr:cNvSpPr>
      </xdr:nvSpPr>
      <xdr:spPr>
        <a:xfrm flipH="1">
          <a:off x="3076575" y="7762875"/>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20</xdr:row>
      <xdr:rowOff>114300</xdr:rowOff>
    </xdr:from>
    <xdr:to>
      <xdr:col>21</xdr:col>
      <xdr:colOff>19050</xdr:colOff>
      <xdr:row>20</xdr:row>
      <xdr:rowOff>114300</xdr:rowOff>
    </xdr:to>
    <xdr:sp>
      <xdr:nvSpPr>
        <xdr:cNvPr id="67" name="Line 67"/>
        <xdr:cNvSpPr>
          <a:spLocks/>
        </xdr:cNvSpPr>
      </xdr:nvSpPr>
      <xdr:spPr>
        <a:xfrm>
          <a:off x="3076575" y="3467100"/>
          <a:ext cx="2847975"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27</xdr:row>
      <xdr:rowOff>57150</xdr:rowOff>
    </xdr:from>
    <xdr:to>
      <xdr:col>14</xdr:col>
      <xdr:colOff>76200</xdr:colOff>
      <xdr:row>29</xdr:row>
      <xdr:rowOff>76200</xdr:rowOff>
    </xdr:to>
    <xdr:sp>
      <xdr:nvSpPr>
        <xdr:cNvPr id="68" name="Rectangle 68"/>
        <xdr:cNvSpPr>
          <a:spLocks/>
        </xdr:cNvSpPr>
      </xdr:nvSpPr>
      <xdr:spPr>
        <a:xfrm>
          <a:off x="3209925" y="4581525"/>
          <a:ext cx="571500" cy="3619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40" Shelf Height</a:t>
          </a:r>
        </a:p>
      </xdr:txBody>
    </xdr:sp>
    <xdr:clientData/>
  </xdr:twoCellAnchor>
  <xdr:twoCellAnchor>
    <xdr:from>
      <xdr:col>13</xdr:col>
      <xdr:colOff>123825</xdr:colOff>
      <xdr:row>20</xdr:row>
      <xdr:rowOff>104775</xdr:rowOff>
    </xdr:from>
    <xdr:to>
      <xdr:col>13</xdr:col>
      <xdr:colOff>123825</xdr:colOff>
      <xdr:row>27</xdr:row>
      <xdr:rowOff>66675</xdr:rowOff>
    </xdr:to>
    <xdr:sp>
      <xdr:nvSpPr>
        <xdr:cNvPr id="69" name="Line 69"/>
        <xdr:cNvSpPr>
          <a:spLocks/>
        </xdr:cNvSpPr>
      </xdr:nvSpPr>
      <xdr:spPr>
        <a:xfrm flipV="1">
          <a:off x="3514725" y="3457575"/>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29</xdr:row>
      <xdr:rowOff>85725</xdr:rowOff>
    </xdr:from>
    <xdr:to>
      <xdr:col>13</xdr:col>
      <xdr:colOff>114300</xdr:colOff>
      <xdr:row>36</xdr:row>
      <xdr:rowOff>95250</xdr:rowOff>
    </xdr:to>
    <xdr:sp>
      <xdr:nvSpPr>
        <xdr:cNvPr id="70" name="Line 70"/>
        <xdr:cNvSpPr>
          <a:spLocks/>
        </xdr:cNvSpPr>
      </xdr:nvSpPr>
      <xdr:spPr>
        <a:xfrm flipH="1">
          <a:off x="3495675" y="4953000"/>
          <a:ext cx="9525" cy="1171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36</xdr:row>
      <xdr:rowOff>85725</xdr:rowOff>
    </xdr:from>
    <xdr:to>
      <xdr:col>14</xdr:col>
      <xdr:colOff>66675</xdr:colOff>
      <xdr:row>36</xdr:row>
      <xdr:rowOff>85725</xdr:rowOff>
    </xdr:to>
    <xdr:sp>
      <xdr:nvSpPr>
        <xdr:cNvPr id="71" name="Line 71"/>
        <xdr:cNvSpPr>
          <a:spLocks/>
        </xdr:cNvSpPr>
      </xdr:nvSpPr>
      <xdr:spPr>
        <a:xfrm>
          <a:off x="3257550" y="6115050"/>
          <a:ext cx="514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70</xdr:row>
      <xdr:rowOff>114300</xdr:rowOff>
    </xdr:from>
    <xdr:to>
      <xdr:col>15</xdr:col>
      <xdr:colOff>0</xdr:colOff>
      <xdr:row>72</xdr:row>
      <xdr:rowOff>133350</xdr:rowOff>
    </xdr:to>
    <xdr:sp>
      <xdr:nvSpPr>
        <xdr:cNvPr id="72" name="Rectangle 72"/>
        <xdr:cNvSpPr>
          <a:spLocks/>
        </xdr:cNvSpPr>
      </xdr:nvSpPr>
      <xdr:spPr>
        <a:xfrm>
          <a:off x="3362325" y="11830050"/>
          <a:ext cx="657225" cy="3619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40" Shelf Height</a:t>
          </a:r>
        </a:p>
      </xdr:txBody>
    </xdr:sp>
    <xdr:clientData/>
  </xdr:twoCellAnchor>
  <xdr:twoCellAnchor>
    <xdr:from>
      <xdr:col>12</xdr:col>
      <xdr:colOff>257175</xdr:colOff>
      <xdr:row>113</xdr:row>
      <xdr:rowOff>9525</xdr:rowOff>
    </xdr:from>
    <xdr:to>
      <xdr:col>14</xdr:col>
      <xdr:colOff>200025</xdr:colOff>
      <xdr:row>115</xdr:row>
      <xdr:rowOff>28575</xdr:rowOff>
    </xdr:to>
    <xdr:sp>
      <xdr:nvSpPr>
        <xdr:cNvPr id="73" name="Rectangle 73"/>
        <xdr:cNvSpPr>
          <a:spLocks/>
        </xdr:cNvSpPr>
      </xdr:nvSpPr>
      <xdr:spPr>
        <a:xfrm>
          <a:off x="3333750" y="18907125"/>
          <a:ext cx="571500" cy="3619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40" Shelf Height</a:t>
          </a:r>
        </a:p>
      </xdr:txBody>
    </xdr:sp>
    <xdr:clientData/>
  </xdr:twoCellAnchor>
  <xdr:twoCellAnchor>
    <xdr:from>
      <xdr:col>12</xdr:col>
      <xdr:colOff>0</xdr:colOff>
      <xdr:row>63</xdr:row>
      <xdr:rowOff>104775</xdr:rowOff>
    </xdr:from>
    <xdr:to>
      <xdr:col>21</xdr:col>
      <xdr:colOff>19050</xdr:colOff>
      <xdr:row>63</xdr:row>
      <xdr:rowOff>104775</xdr:rowOff>
    </xdr:to>
    <xdr:sp>
      <xdr:nvSpPr>
        <xdr:cNvPr id="74" name="Line 74"/>
        <xdr:cNvSpPr>
          <a:spLocks/>
        </xdr:cNvSpPr>
      </xdr:nvSpPr>
      <xdr:spPr>
        <a:xfrm>
          <a:off x="3076575" y="10648950"/>
          <a:ext cx="2847975"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106</xdr:row>
      <xdr:rowOff>85725</xdr:rowOff>
    </xdr:from>
    <xdr:to>
      <xdr:col>21</xdr:col>
      <xdr:colOff>19050</xdr:colOff>
      <xdr:row>106</xdr:row>
      <xdr:rowOff>85725</xdr:rowOff>
    </xdr:to>
    <xdr:sp>
      <xdr:nvSpPr>
        <xdr:cNvPr id="75" name="Line 75"/>
        <xdr:cNvSpPr>
          <a:spLocks/>
        </xdr:cNvSpPr>
      </xdr:nvSpPr>
      <xdr:spPr>
        <a:xfrm>
          <a:off x="3076575" y="17811750"/>
          <a:ext cx="2847975"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106</xdr:row>
      <xdr:rowOff>85725</xdr:rowOff>
    </xdr:from>
    <xdr:to>
      <xdr:col>13</xdr:col>
      <xdr:colOff>228600</xdr:colOff>
      <xdr:row>113</xdr:row>
      <xdr:rowOff>9525</xdr:rowOff>
    </xdr:to>
    <xdr:sp>
      <xdr:nvSpPr>
        <xdr:cNvPr id="76" name="Line 76"/>
        <xdr:cNvSpPr>
          <a:spLocks/>
        </xdr:cNvSpPr>
      </xdr:nvSpPr>
      <xdr:spPr>
        <a:xfrm flipV="1">
          <a:off x="3619500" y="17811750"/>
          <a:ext cx="0" cy="1095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115</xdr:row>
      <xdr:rowOff>38100</xdr:rowOff>
    </xdr:from>
    <xdr:to>
      <xdr:col>13</xdr:col>
      <xdr:colOff>228600</xdr:colOff>
      <xdr:row>122</xdr:row>
      <xdr:rowOff>85725</xdr:rowOff>
    </xdr:to>
    <xdr:sp>
      <xdr:nvSpPr>
        <xdr:cNvPr id="77" name="Line 77"/>
        <xdr:cNvSpPr>
          <a:spLocks/>
        </xdr:cNvSpPr>
      </xdr:nvSpPr>
      <xdr:spPr>
        <a:xfrm>
          <a:off x="3619500" y="1927860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122</xdr:row>
      <xdr:rowOff>76200</xdr:rowOff>
    </xdr:from>
    <xdr:to>
      <xdr:col>14</xdr:col>
      <xdr:colOff>104775</xdr:colOff>
      <xdr:row>122</xdr:row>
      <xdr:rowOff>76200</xdr:rowOff>
    </xdr:to>
    <xdr:sp>
      <xdr:nvSpPr>
        <xdr:cNvPr id="78" name="Line 78"/>
        <xdr:cNvSpPr>
          <a:spLocks/>
        </xdr:cNvSpPr>
      </xdr:nvSpPr>
      <xdr:spPr>
        <a:xfrm>
          <a:off x="3429000" y="20478750"/>
          <a:ext cx="381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266700</xdr:colOff>
      <xdr:row>63</xdr:row>
      <xdr:rowOff>104775</xdr:rowOff>
    </xdr:from>
    <xdr:to>
      <xdr:col>13</xdr:col>
      <xdr:colOff>266700</xdr:colOff>
      <xdr:row>70</xdr:row>
      <xdr:rowOff>114300</xdr:rowOff>
    </xdr:to>
    <xdr:sp>
      <xdr:nvSpPr>
        <xdr:cNvPr id="79" name="Line 79"/>
        <xdr:cNvSpPr>
          <a:spLocks/>
        </xdr:cNvSpPr>
      </xdr:nvSpPr>
      <xdr:spPr>
        <a:xfrm flipH="1" flipV="1">
          <a:off x="3657600" y="10648950"/>
          <a:ext cx="0" cy="1181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72</xdr:row>
      <xdr:rowOff>133350</xdr:rowOff>
    </xdr:from>
    <xdr:to>
      <xdr:col>13</xdr:col>
      <xdr:colOff>276225</xdr:colOff>
      <xdr:row>79</xdr:row>
      <xdr:rowOff>76200</xdr:rowOff>
    </xdr:to>
    <xdr:sp>
      <xdr:nvSpPr>
        <xdr:cNvPr id="80" name="Line 80"/>
        <xdr:cNvSpPr>
          <a:spLocks/>
        </xdr:cNvSpPr>
      </xdr:nvSpPr>
      <xdr:spPr>
        <a:xfrm>
          <a:off x="3667125" y="12192000"/>
          <a:ext cx="0"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79</xdr:row>
      <xdr:rowOff>76200</xdr:rowOff>
    </xdr:from>
    <xdr:to>
      <xdr:col>14</xdr:col>
      <xdr:colOff>161925</xdr:colOff>
      <xdr:row>79</xdr:row>
      <xdr:rowOff>76200</xdr:rowOff>
    </xdr:to>
    <xdr:sp>
      <xdr:nvSpPr>
        <xdr:cNvPr id="81" name="Line 81"/>
        <xdr:cNvSpPr>
          <a:spLocks/>
        </xdr:cNvSpPr>
      </xdr:nvSpPr>
      <xdr:spPr>
        <a:xfrm>
          <a:off x="3505200" y="13296900"/>
          <a:ext cx="361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17</xdr:row>
      <xdr:rowOff>161925</xdr:rowOff>
    </xdr:from>
    <xdr:to>
      <xdr:col>7</xdr:col>
      <xdr:colOff>342900</xdr:colOff>
      <xdr:row>17</xdr:row>
      <xdr:rowOff>161925</xdr:rowOff>
    </xdr:to>
    <xdr:sp>
      <xdr:nvSpPr>
        <xdr:cNvPr id="82" name="Line 82"/>
        <xdr:cNvSpPr>
          <a:spLocks/>
        </xdr:cNvSpPr>
      </xdr:nvSpPr>
      <xdr:spPr>
        <a:xfrm flipH="1">
          <a:off x="2428875" y="3000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24</xdr:row>
      <xdr:rowOff>0</xdr:rowOff>
    </xdr:from>
    <xdr:to>
      <xdr:col>7</xdr:col>
      <xdr:colOff>333375</xdr:colOff>
      <xdr:row>24</xdr:row>
      <xdr:rowOff>0</xdr:rowOff>
    </xdr:to>
    <xdr:sp>
      <xdr:nvSpPr>
        <xdr:cNvPr id="83" name="Line 83"/>
        <xdr:cNvSpPr>
          <a:spLocks/>
        </xdr:cNvSpPr>
      </xdr:nvSpPr>
      <xdr:spPr>
        <a:xfrm flipH="1">
          <a:off x="2419350" y="40290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18</xdr:row>
      <xdr:rowOff>0</xdr:rowOff>
    </xdr:from>
    <xdr:to>
      <xdr:col>7</xdr:col>
      <xdr:colOff>171450</xdr:colOff>
      <xdr:row>19</xdr:row>
      <xdr:rowOff>152400</xdr:rowOff>
    </xdr:to>
    <xdr:sp>
      <xdr:nvSpPr>
        <xdr:cNvPr id="84" name="Line 85"/>
        <xdr:cNvSpPr>
          <a:spLocks/>
        </xdr:cNvSpPr>
      </xdr:nvSpPr>
      <xdr:spPr>
        <a:xfrm flipV="1">
          <a:off x="2562225" y="30099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22</xdr:row>
      <xdr:rowOff>0</xdr:rowOff>
    </xdr:from>
    <xdr:to>
      <xdr:col>7</xdr:col>
      <xdr:colOff>171450</xdr:colOff>
      <xdr:row>24</xdr:row>
      <xdr:rowOff>9525</xdr:rowOff>
    </xdr:to>
    <xdr:sp>
      <xdr:nvSpPr>
        <xdr:cNvPr id="85" name="Line 86"/>
        <xdr:cNvSpPr>
          <a:spLocks/>
        </xdr:cNvSpPr>
      </xdr:nvSpPr>
      <xdr:spPr>
        <a:xfrm>
          <a:off x="2562225" y="36861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61</xdr:row>
      <xdr:rowOff>0</xdr:rowOff>
    </xdr:from>
    <xdr:to>
      <xdr:col>7</xdr:col>
      <xdr:colOff>171450</xdr:colOff>
      <xdr:row>62</xdr:row>
      <xdr:rowOff>161925</xdr:rowOff>
    </xdr:to>
    <xdr:sp>
      <xdr:nvSpPr>
        <xdr:cNvPr id="86" name="Line 87"/>
        <xdr:cNvSpPr>
          <a:spLocks/>
        </xdr:cNvSpPr>
      </xdr:nvSpPr>
      <xdr:spPr>
        <a:xfrm flipV="1">
          <a:off x="2562225" y="10201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60</xdr:row>
      <xdr:rowOff>161925</xdr:rowOff>
    </xdr:from>
    <xdr:to>
      <xdr:col>7</xdr:col>
      <xdr:colOff>323850</xdr:colOff>
      <xdr:row>60</xdr:row>
      <xdr:rowOff>161925</xdr:rowOff>
    </xdr:to>
    <xdr:sp>
      <xdr:nvSpPr>
        <xdr:cNvPr id="87" name="Line 88"/>
        <xdr:cNvSpPr>
          <a:spLocks/>
        </xdr:cNvSpPr>
      </xdr:nvSpPr>
      <xdr:spPr>
        <a:xfrm flipH="1">
          <a:off x="2381250" y="101917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66</xdr:row>
      <xdr:rowOff>161925</xdr:rowOff>
    </xdr:from>
    <xdr:to>
      <xdr:col>7</xdr:col>
      <xdr:colOff>323850</xdr:colOff>
      <xdr:row>66</xdr:row>
      <xdr:rowOff>161925</xdr:rowOff>
    </xdr:to>
    <xdr:sp>
      <xdr:nvSpPr>
        <xdr:cNvPr id="88" name="Line 89"/>
        <xdr:cNvSpPr>
          <a:spLocks/>
        </xdr:cNvSpPr>
      </xdr:nvSpPr>
      <xdr:spPr>
        <a:xfrm flipH="1">
          <a:off x="2409825" y="112109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65</xdr:row>
      <xdr:rowOff>9525</xdr:rowOff>
    </xdr:from>
    <xdr:to>
      <xdr:col>7</xdr:col>
      <xdr:colOff>171450</xdr:colOff>
      <xdr:row>66</xdr:row>
      <xdr:rowOff>161925</xdr:rowOff>
    </xdr:to>
    <xdr:sp>
      <xdr:nvSpPr>
        <xdr:cNvPr id="89" name="Line 90"/>
        <xdr:cNvSpPr>
          <a:spLocks/>
        </xdr:cNvSpPr>
      </xdr:nvSpPr>
      <xdr:spPr>
        <a:xfrm>
          <a:off x="2562225" y="10887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104</xdr:row>
      <xdr:rowOff>9525</xdr:rowOff>
    </xdr:from>
    <xdr:to>
      <xdr:col>7</xdr:col>
      <xdr:colOff>323850</xdr:colOff>
      <xdr:row>104</xdr:row>
      <xdr:rowOff>9525</xdr:rowOff>
    </xdr:to>
    <xdr:sp>
      <xdr:nvSpPr>
        <xdr:cNvPr id="90" name="Line 91"/>
        <xdr:cNvSpPr>
          <a:spLocks/>
        </xdr:cNvSpPr>
      </xdr:nvSpPr>
      <xdr:spPr>
        <a:xfrm flipH="1">
          <a:off x="2400300" y="173926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110</xdr:row>
      <xdr:rowOff>0</xdr:rowOff>
    </xdr:from>
    <xdr:to>
      <xdr:col>7</xdr:col>
      <xdr:colOff>333375</xdr:colOff>
      <xdr:row>110</xdr:row>
      <xdr:rowOff>0</xdr:rowOff>
    </xdr:to>
    <xdr:sp>
      <xdr:nvSpPr>
        <xdr:cNvPr id="91" name="Line 92"/>
        <xdr:cNvSpPr>
          <a:spLocks/>
        </xdr:cNvSpPr>
      </xdr:nvSpPr>
      <xdr:spPr>
        <a:xfrm flipH="1">
          <a:off x="2419350" y="184023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104</xdr:row>
      <xdr:rowOff>19050</xdr:rowOff>
    </xdr:from>
    <xdr:to>
      <xdr:col>7</xdr:col>
      <xdr:colOff>161925</xdr:colOff>
      <xdr:row>105</xdr:row>
      <xdr:rowOff>161925</xdr:rowOff>
    </xdr:to>
    <xdr:sp>
      <xdr:nvSpPr>
        <xdr:cNvPr id="92" name="Line 93"/>
        <xdr:cNvSpPr>
          <a:spLocks/>
        </xdr:cNvSpPr>
      </xdr:nvSpPr>
      <xdr:spPr>
        <a:xfrm flipV="1">
          <a:off x="2552700" y="174021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108</xdr:row>
      <xdr:rowOff>0</xdr:rowOff>
    </xdr:from>
    <xdr:to>
      <xdr:col>7</xdr:col>
      <xdr:colOff>161925</xdr:colOff>
      <xdr:row>110</xdr:row>
      <xdr:rowOff>0</xdr:rowOff>
    </xdr:to>
    <xdr:sp>
      <xdr:nvSpPr>
        <xdr:cNvPr id="93" name="Line 94"/>
        <xdr:cNvSpPr>
          <a:spLocks/>
        </xdr:cNvSpPr>
      </xdr:nvSpPr>
      <xdr:spPr>
        <a:xfrm>
          <a:off x="2552700" y="180594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14</xdr:col>
      <xdr:colOff>285750</xdr:colOff>
      <xdr:row>3</xdr:row>
      <xdr:rowOff>0</xdr:rowOff>
    </xdr:to>
    <xdr:sp>
      <xdr:nvSpPr>
        <xdr:cNvPr id="1" name="Line 1"/>
        <xdr:cNvSpPr>
          <a:spLocks/>
        </xdr:cNvSpPr>
      </xdr:nvSpPr>
      <xdr:spPr>
        <a:xfrm flipH="1">
          <a:off x="2838450" y="581025"/>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285750</xdr:colOff>
      <xdr:row>3</xdr:row>
      <xdr:rowOff>0</xdr:rowOff>
    </xdr:from>
    <xdr:to>
      <xdr:col>21</xdr:col>
      <xdr:colOff>0</xdr:colOff>
      <xdr:row>3</xdr:row>
      <xdr:rowOff>0</xdr:rowOff>
    </xdr:to>
    <xdr:sp>
      <xdr:nvSpPr>
        <xdr:cNvPr id="2" name="Line 2"/>
        <xdr:cNvSpPr>
          <a:spLocks/>
        </xdr:cNvSpPr>
      </xdr:nvSpPr>
      <xdr:spPr>
        <a:xfrm>
          <a:off x="4381500" y="581025"/>
          <a:ext cx="1285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28575</xdr:rowOff>
    </xdr:from>
    <xdr:to>
      <xdr:col>13</xdr:col>
      <xdr:colOff>0</xdr:colOff>
      <xdr:row>6</xdr:row>
      <xdr:rowOff>0</xdr:rowOff>
    </xdr:to>
    <xdr:sp>
      <xdr:nvSpPr>
        <xdr:cNvPr id="3" name="Line 3"/>
        <xdr:cNvSpPr>
          <a:spLocks/>
        </xdr:cNvSpPr>
      </xdr:nvSpPr>
      <xdr:spPr>
        <a:xfrm flipV="1">
          <a:off x="3152775" y="7810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13</xdr:col>
      <xdr:colOff>0</xdr:colOff>
      <xdr:row>7</xdr:row>
      <xdr:rowOff>171450</xdr:rowOff>
    </xdr:to>
    <xdr:sp>
      <xdr:nvSpPr>
        <xdr:cNvPr id="4" name="Line 4"/>
        <xdr:cNvSpPr>
          <a:spLocks/>
        </xdr:cNvSpPr>
      </xdr:nvSpPr>
      <xdr:spPr>
        <a:xfrm>
          <a:off x="3152775" y="12763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xdr:row>
      <xdr:rowOff>0</xdr:rowOff>
    </xdr:from>
    <xdr:to>
      <xdr:col>15</xdr:col>
      <xdr:colOff>0</xdr:colOff>
      <xdr:row>10</xdr:row>
      <xdr:rowOff>0</xdr:rowOff>
    </xdr:to>
    <xdr:sp>
      <xdr:nvSpPr>
        <xdr:cNvPr id="5" name="Line 5"/>
        <xdr:cNvSpPr>
          <a:spLocks/>
        </xdr:cNvSpPr>
      </xdr:nvSpPr>
      <xdr:spPr>
        <a:xfrm flipV="1">
          <a:off x="3781425" y="92392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171450</xdr:rowOff>
    </xdr:from>
    <xdr:to>
      <xdr:col>15</xdr:col>
      <xdr:colOff>0</xdr:colOff>
      <xdr:row>16</xdr:row>
      <xdr:rowOff>0</xdr:rowOff>
    </xdr:to>
    <xdr:sp>
      <xdr:nvSpPr>
        <xdr:cNvPr id="6" name="Line 6"/>
        <xdr:cNvSpPr>
          <a:spLocks/>
        </xdr:cNvSpPr>
      </xdr:nvSpPr>
      <xdr:spPr>
        <a:xfrm>
          <a:off x="3781425" y="1952625"/>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0</xdr:rowOff>
    </xdr:from>
    <xdr:to>
      <xdr:col>17</xdr:col>
      <xdr:colOff>0</xdr:colOff>
      <xdr:row>19</xdr:row>
      <xdr:rowOff>0</xdr:rowOff>
    </xdr:to>
    <xdr:sp>
      <xdr:nvSpPr>
        <xdr:cNvPr id="7" name="Line 7"/>
        <xdr:cNvSpPr>
          <a:spLocks/>
        </xdr:cNvSpPr>
      </xdr:nvSpPr>
      <xdr:spPr>
        <a:xfrm flipV="1">
          <a:off x="4410075" y="923925"/>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xdr:row>
      <xdr:rowOff>0</xdr:rowOff>
    </xdr:from>
    <xdr:to>
      <xdr:col>17</xdr:col>
      <xdr:colOff>9525</xdr:colOff>
      <xdr:row>24</xdr:row>
      <xdr:rowOff>9525</xdr:rowOff>
    </xdr:to>
    <xdr:sp>
      <xdr:nvSpPr>
        <xdr:cNvPr id="8" name="Line 8"/>
        <xdr:cNvSpPr>
          <a:spLocks/>
        </xdr:cNvSpPr>
      </xdr:nvSpPr>
      <xdr:spPr>
        <a:xfrm>
          <a:off x="4410075" y="3467100"/>
          <a:ext cx="9525"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9525</xdr:rowOff>
    </xdr:from>
    <xdr:to>
      <xdr:col>19</xdr:col>
      <xdr:colOff>0</xdr:colOff>
      <xdr:row>27</xdr:row>
      <xdr:rowOff>171450</xdr:rowOff>
    </xdr:to>
    <xdr:sp>
      <xdr:nvSpPr>
        <xdr:cNvPr id="9" name="Line 9"/>
        <xdr:cNvSpPr>
          <a:spLocks/>
        </xdr:cNvSpPr>
      </xdr:nvSpPr>
      <xdr:spPr>
        <a:xfrm flipV="1">
          <a:off x="5038725" y="933450"/>
          <a:ext cx="0" cy="387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28</xdr:row>
      <xdr:rowOff>171450</xdr:rowOff>
    </xdr:from>
    <xdr:to>
      <xdr:col>19</xdr:col>
      <xdr:colOff>0</xdr:colOff>
      <xdr:row>32</xdr:row>
      <xdr:rowOff>9525</xdr:rowOff>
    </xdr:to>
    <xdr:sp>
      <xdr:nvSpPr>
        <xdr:cNvPr id="10" name="Line 10"/>
        <xdr:cNvSpPr>
          <a:spLocks/>
        </xdr:cNvSpPr>
      </xdr:nvSpPr>
      <xdr:spPr>
        <a:xfrm>
          <a:off x="5038725" y="4981575"/>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xdr:rowOff>
    </xdr:from>
    <xdr:to>
      <xdr:col>7</xdr:col>
      <xdr:colOff>0</xdr:colOff>
      <xdr:row>5</xdr:row>
      <xdr:rowOff>180975</xdr:rowOff>
    </xdr:to>
    <xdr:sp>
      <xdr:nvSpPr>
        <xdr:cNvPr id="11" name="Line 11"/>
        <xdr:cNvSpPr>
          <a:spLocks/>
        </xdr:cNvSpPr>
      </xdr:nvSpPr>
      <xdr:spPr>
        <a:xfrm flipV="1">
          <a:off x="2162175" y="9334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9</xdr:row>
      <xdr:rowOff>0</xdr:rowOff>
    </xdr:to>
    <xdr:sp>
      <xdr:nvSpPr>
        <xdr:cNvPr id="12" name="Line 12"/>
        <xdr:cNvSpPr>
          <a:spLocks/>
        </xdr:cNvSpPr>
      </xdr:nvSpPr>
      <xdr:spPr>
        <a:xfrm>
          <a:off x="2162175" y="12763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9</xdr:row>
      <xdr:rowOff>171450</xdr:rowOff>
    </xdr:to>
    <xdr:sp>
      <xdr:nvSpPr>
        <xdr:cNvPr id="13" name="Line 13"/>
        <xdr:cNvSpPr>
          <a:spLocks/>
        </xdr:cNvSpPr>
      </xdr:nvSpPr>
      <xdr:spPr>
        <a:xfrm flipV="1">
          <a:off x="1524000" y="92392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17</xdr:row>
      <xdr:rowOff>0</xdr:rowOff>
    </xdr:to>
    <xdr:sp>
      <xdr:nvSpPr>
        <xdr:cNvPr id="14" name="Line 14"/>
        <xdr:cNvSpPr>
          <a:spLocks/>
        </xdr:cNvSpPr>
      </xdr:nvSpPr>
      <xdr:spPr>
        <a:xfrm>
          <a:off x="1524000" y="195262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3</xdr:col>
      <xdr:colOff>0</xdr:colOff>
      <xdr:row>19</xdr:row>
      <xdr:rowOff>0</xdr:rowOff>
    </xdr:to>
    <xdr:sp>
      <xdr:nvSpPr>
        <xdr:cNvPr id="15" name="Line 15"/>
        <xdr:cNvSpPr>
          <a:spLocks/>
        </xdr:cNvSpPr>
      </xdr:nvSpPr>
      <xdr:spPr>
        <a:xfrm flipV="1">
          <a:off x="885825" y="923925"/>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171450</xdr:rowOff>
    </xdr:from>
    <xdr:to>
      <xdr:col>3</xdr:col>
      <xdr:colOff>0</xdr:colOff>
      <xdr:row>25</xdr:row>
      <xdr:rowOff>0</xdr:rowOff>
    </xdr:to>
    <xdr:sp>
      <xdr:nvSpPr>
        <xdr:cNvPr id="16" name="Line 16"/>
        <xdr:cNvSpPr>
          <a:spLocks/>
        </xdr:cNvSpPr>
      </xdr:nvSpPr>
      <xdr:spPr>
        <a:xfrm>
          <a:off x="885825" y="346710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28</xdr:row>
      <xdr:rowOff>0</xdr:rowOff>
    </xdr:to>
    <xdr:sp>
      <xdr:nvSpPr>
        <xdr:cNvPr id="17" name="Line 17"/>
        <xdr:cNvSpPr>
          <a:spLocks/>
        </xdr:cNvSpPr>
      </xdr:nvSpPr>
      <xdr:spPr>
        <a:xfrm flipV="1">
          <a:off x="304800" y="923925"/>
          <a:ext cx="0"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9525</xdr:rowOff>
    </xdr:from>
    <xdr:to>
      <xdr:col>1</xdr:col>
      <xdr:colOff>0</xdr:colOff>
      <xdr:row>33</xdr:row>
      <xdr:rowOff>9525</xdr:rowOff>
    </xdr:to>
    <xdr:sp>
      <xdr:nvSpPr>
        <xdr:cNvPr id="18" name="Line 18"/>
        <xdr:cNvSpPr>
          <a:spLocks/>
        </xdr:cNvSpPr>
      </xdr:nvSpPr>
      <xdr:spPr>
        <a:xfrm>
          <a:off x="304800" y="499110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0</xdr:rowOff>
    </xdr:from>
    <xdr:to>
      <xdr:col>23</xdr:col>
      <xdr:colOff>0</xdr:colOff>
      <xdr:row>12</xdr:row>
      <xdr:rowOff>171450</xdr:rowOff>
    </xdr:to>
    <xdr:sp>
      <xdr:nvSpPr>
        <xdr:cNvPr id="19" name="Line 19"/>
        <xdr:cNvSpPr>
          <a:spLocks/>
        </xdr:cNvSpPr>
      </xdr:nvSpPr>
      <xdr:spPr>
        <a:xfrm flipV="1">
          <a:off x="6038850" y="923925"/>
          <a:ext cx="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13</xdr:row>
      <xdr:rowOff>171450</xdr:rowOff>
    </xdr:from>
    <xdr:to>
      <xdr:col>23</xdr:col>
      <xdr:colOff>0</xdr:colOff>
      <xdr:row>22</xdr:row>
      <xdr:rowOff>0</xdr:rowOff>
    </xdr:to>
    <xdr:sp>
      <xdr:nvSpPr>
        <xdr:cNvPr id="20" name="Line 20"/>
        <xdr:cNvSpPr>
          <a:spLocks/>
        </xdr:cNvSpPr>
      </xdr:nvSpPr>
      <xdr:spPr>
        <a:xfrm>
          <a:off x="6038850" y="245745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5</xdr:row>
      <xdr:rowOff>9525</xdr:rowOff>
    </xdr:from>
    <xdr:to>
      <xdr:col>25</xdr:col>
      <xdr:colOff>0</xdr:colOff>
      <xdr:row>22</xdr:row>
      <xdr:rowOff>171450</xdr:rowOff>
    </xdr:to>
    <xdr:sp>
      <xdr:nvSpPr>
        <xdr:cNvPr id="21" name="Line 21"/>
        <xdr:cNvSpPr>
          <a:spLocks/>
        </xdr:cNvSpPr>
      </xdr:nvSpPr>
      <xdr:spPr>
        <a:xfrm flipV="1">
          <a:off x="6810375" y="933450"/>
          <a:ext cx="0" cy="3038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0</xdr:rowOff>
    </xdr:from>
    <xdr:to>
      <xdr:col>25</xdr:col>
      <xdr:colOff>0</xdr:colOff>
      <xdr:row>36</xdr:row>
      <xdr:rowOff>9525</xdr:rowOff>
    </xdr:to>
    <xdr:sp>
      <xdr:nvSpPr>
        <xdr:cNvPr id="22" name="Line 22"/>
        <xdr:cNvSpPr>
          <a:spLocks/>
        </xdr:cNvSpPr>
      </xdr:nvSpPr>
      <xdr:spPr>
        <a:xfrm>
          <a:off x="6810375" y="4143375"/>
          <a:ext cx="0" cy="2009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45</xdr:row>
      <xdr:rowOff>0</xdr:rowOff>
    </xdr:from>
    <xdr:to>
      <xdr:col>15</xdr:col>
      <xdr:colOff>0</xdr:colOff>
      <xdr:row>45</xdr:row>
      <xdr:rowOff>0</xdr:rowOff>
    </xdr:to>
    <xdr:sp>
      <xdr:nvSpPr>
        <xdr:cNvPr id="23" name="Line 23"/>
        <xdr:cNvSpPr>
          <a:spLocks/>
        </xdr:cNvSpPr>
      </xdr:nvSpPr>
      <xdr:spPr>
        <a:xfrm flipH="1">
          <a:off x="2838450" y="7715250"/>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285750</xdr:colOff>
      <xdr:row>45</xdr:row>
      <xdr:rowOff>0</xdr:rowOff>
    </xdr:from>
    <xdr:to>
      <xdr:col>21</xdr:col>
      <xdr:colOff>0</xdr:colOff>
      <xdr:row>45</xdr:row>
      <xdr:rowOff>0</xdr:rowOff>
    </xdr:to>
    <xdr:sp>
      <xdr:nvSpPr>
        <xdr:cNvPr id="24" name="Line 24"/>
        <xdr:cNvSpPr>
          <a:spLocks/>
        </xdr:cNvSpPr>
      </xdr:nvSpPr>
      <xdr:spPr>
        <a:xfrm>
          <a:off x="4381500" y="7715250"/>
          <a:ext cx="1285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47</xdr:row>
      <xdr:rowOff>0</xdr:rowOff>
    </xdr:from>
    <xdr:to>
      <xdr:col>25</xdr:col>
      <xdr:colOff>0</xdr:colOff>
      <xdr:row>65</xdr:row>
      <xdr:rowOff>0</xdr:rowOff>
    </xdr:to>
    <xdr:sp>
      <xdr:nvSpPr>
        <xdr:cNvPr id="25" name="Line 25"/>
        <xdr:cNvSpPr>
          <a:spLocks/>
        </xdr:cNvSpPr>
      </xdr:nvSpPr>
      <xdr:spPr>
        <a:xfrm flipV="1">
          <a:off x="6810375" y="8058150"/>
          <a:ext cx="0" cy="3048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66</xdr:row>
      <xdr:rowOff>0</xdr:rowOff>
    </xdr:from>
    <xdr:to>
      <xdr:col>25</xdr:col>
      <xdr:colOff>0</xdr:colOff>
      <xdr:row>78</xdr:row>
      <xdr:rowOff>9525</xdr:rowOff>
    </xdr:to>
    <xdr:sp>
      <xdr:nvSpPr>
        <xdr:cNvPr id="26" name="Line 26"/>
        <xdr:cNvSpPr>
          <a:spLocks/>
        </xdr:cNvSpPr>
      </xdr:nvSpPr>
      <xdr:spPr>
        <a:xfrm>
          <a:off x="6810375" y="11277600"/>
          <a:ext cx="0" cy="2009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55</xdr:row>
      <xdr:rowOff>171450</xdr:rowOff>
    </xdr:from>
    <xdr:to>
      <xdr:col>23</xdr:col>
      <xdr:colOff>0</xdr:colOff>
      <xdr:row>64</xdr:row>
      <xdr:rowOff>0</xdr:rowOff>
    </xdr:to>
    <xdr:sp>
      <xdr:nvSpPr>
        <xdr:cNvPr id="27" name="Line 27"/>
        <xdr:cNvSpPr>
          <a:spLocks/>
        </xdr:cNvSpPr>
      </xdr:nvSpPr>
      <xdr:spPr>
        <a:xfrm>
          <a:off x="6038850" y="959167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47</xdr:row>
      <xdr:rowOff>9525</xdr:rowOff>
    </xdr:from>
    <xdr:to>
      <xdr:col>23</xdr:col>
      <xdr:colOff>0</xdr:colOff>
      <xdr:row>55</xdr:row>
      <xdr:rowOff>0</xdr:rowOff>
    </xdr:to>
    <xdr:sp>
      <xdr:nvSpPr>
        <xdr:cNvPr id="28" name="Line 28"/>
        <xdr:cNvSpPr>
          <a:spLocks/>
        </xdr:cNvSpPr>
      </xdr:nvSpPr>
      <xdr:spPr>
        <a:xfrm flipV="1">
          <a:off x="6038850" y="80676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47</xdr:row>
      <xdr:rowOff>0</xdr:rowOff>
    </xdr:from>
    <xdr:to>
      <xdr:col>19</xdr:col>
      <xdr:colOff>0</xdr:colOff>
      <xdr:row>70</xdr:row>
      <xdr:rowOff>0</xdr:rowOff>
    </xdr:to>
    <xdr:sp>
      <xdr:nvSpPr>
        <xdr:cNvPr id="29" name="Line 29"/>
        <xdr:cNvSpPr>
          <a:spLocks/>
        </xdr:cNvSpPr>
      </xdr:nvSpPr>
      <xdr:spPr>
        <a:xfrm flipH="1" flipV="1">
          <a:off x="5038725" y="8058150"/>
          <a:ext cx="0"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71</xdr:row>
      <xdr:rowOff>0</xdr:rowOff>
    </xdr:from>
    <xdr:to>
      <xdr:col>19</xdr:col>
      <xdr:colOff>0</xdr:colOff>
      <xdr:row>74</xdr:row>
      <xdr:rowOff>0</xdr:rowOff>
    </xdr:to>
    <xdr:sp>
      <xdr:nvSpPr>
        <xdr:cNvPr id="30" name="Line 30"/>
        <xdr:cNvSpPr>
          <a:spLocks/>
        </xdr:cNvSpPr>
      </xdr:nvSpPr>
      <xdr:spPr>
        <a:xfrm>
          <a:off x="5038725" y="1211580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62</xdr:row>
      <xdr:rowOff>0</xdr:rowOff>
    </xdr:from>
    <xdr:to>
      <xdr:col>17</xdr:col>
      <xdr:colOff>0</xdr:colOff>
      <xdr:row>66</xdr:row>
      <xdr:rowOff>0</xdr:rowOff>
    </xdr:to>
    <xdr:sp>
      <xdr:nvSpPr>
        <xdr:cNvPr id="31" name="Line 31"/>
        <xdr:cNvSpPr>
          <a:spLocks/>
        </xdr:cNvSpPr>
      </xdr:nvSpPr>
      <xdr:spPr>
        <a:xfrm>
          <a:off x="4410075" y="106013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47</xdr:row>
      <xdr:rowOff>0</xdr:rowOff>
    </xdr:from>
    <xdr:to>
      <xdr:col>17</xdr:col>
      <xdr:colOff>0</xdr:colOff>
      <xdr:row>61</xdr:row>
      <xdr:rowOff>0</xdr:rowOff>
    </xdr:to>
    <xdr:sp>
      <xdr:nvSpPr>
        <xdr:cNvPr id="32" name="Line 32"/>
        <xdr:cNvSpPr>
          <a:spLocks/>
        </xdr:cNvSpPr>
      </xdr:nvSpPr>
      <xdr:spPr>
        <a:xfrm flipV="1">
          <a:off x="4410075" y="8058150"/>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47</xdr:row>
      <xdr:rowOff>0</xdr:rowOff>
    </xdr:from>
    <xdr:to>
      <xdr:col>15</xdr:col>
      <xdr:colOff>0</xdr:colOff>
      <xdr:row>52</xdr:row>
      <xdr:rowOff>0</xdr:rowOff>
    </xdr:to>
    <xdr:sp>
      <xdr:nvSpPr>
        <xdr:cNvPr id="33" name="Line 33"/>
        <xdr:cNvSpPr>
          <a:spLocks/>
        </xdr:cNvSpPr>
      </xdr:nvSpPr>
      <xdr:spPr>
        <a:xfrm flipV="1">
          <a:off x="3781425" y="8058150"/>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52</xdr:row>
      <xdr:rowOff>171450</xdr:rowOff>
    </xdr:from>
    <xdr:to>
      <xdr:col>15</xdr:col>
      <xdr:colOff>0</xdr:colOff>
      <xdr:row>58</xdr:row>
      <xdr:rowOff>9525</xdr:rowOff>
    </xdr:to>
    <xdr:sp>
      <xdr:nvSpPr>
        <xdr:cNvPr id="34" name="Line 34"/>
        <xdr:cNvSpPr>
          <a:spLocks/>
        </xdr:cNvSpPr>
      </xdr:nvSpPr>
      <xdr:spPr>
        <a:xfrm>
          <a:off x="3781425" y="9086850"/>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9525</xdr:rowOff>
    </xdr:from>
    <xdr:to>
      <xdr:col>13</xdr:col>
      <xdr:colOff>0</xdr:colOff>
      <xdr:row>48</xdr:row>
      <xdr:rowOff>0</xdr:rowOff>
    </xdr:to>
    <xdr:sp>
      <xdr:nvSpPr>
        <xdr:cNvPr id="35" name="Line 35"/>
        <xdr:cNvSpPr>
          <a:spLocks/>
        </xdr:cNvSpPr>
      </xdr:nvSpPr>
      <xdr:spPr>
        <a:xfrm flipV="1">
          <a:off x="3152775" y="80676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48</xdr:row>
      <xdr:rowOff>171450</xdr:rowOff>
    </xdr:from>
    <xdr:to>
      <xdr:col>13</xdr:col>
      <xdr:colOff>9525</xdr:colOff>
      <xdr:row>49</xdr:row>
      <xdr:rowOff>171450</xdr:rowOff>
    </xdr:to>
    <xdr:sp>
      <xdr:nvSpPr>
        <xdr:cNvPr id="36" name="Line 36"/>
        <xdr:cNvSpPr>
          <a:spLocks/>
        </xdr:cNvSpPr>
      </xdr:nvSpPr>
      <xdr:spPr>
        <a:xfrm>
          <a:off x="3162300" y="84105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xdr:row>
      <xdr:rowOff>0</xdr:rowOff>
    </xdr:from>
    <xdr:to>
      <xdr:col>7</xdr:col>
      <xdr:colOff>0</xdr:colOff>
      <xdr:row>48</xdr:row>
      <xdr:rowOff>0</xdr:rowOff>
    </xdr:to>
    <xdr:sp>
      <xdr:nvSpPr>
        <xdr:cNvPr id="37" name="Line 37"/>
        <xdr:cNvSpPr>
          <a:spLocks/>
        </xdr:cNvSpPr>
      </xdr:nvSpPr>
      <xdr:spPr>
        <a:xfrm flipV="1">
          <a:off x="2162175" y="80581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171450</xdr:rowOff>
    </xdr:from>
    <xdr:to>
      <xdr:col>7</xdr:col>
      <xdr:colOff>0</xdr:colOff>
      <xdr:row>51</xdr:row>
      <xdr:rowOff>0</xdr:rowOff>
    </xdr:to>
    <xdr:sp>
      <xdr:nvSpPr>
        <xdr:cNvPr id="38" name="Line 38"/>
        <xdr:cNvSpPr>
          <a:spLocks/>
        </xdr:cNvSpPr>
      </xdr:nvSpPr>
      <xdr:spPr>
        <a:xfrm>
          <a:off x="2162175" y="84105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47</xdr:row>
      <xdr:rowOff>0</xdr:rowOff>
    </xdr:from>
    <xdr:to>
      <xdr:col>5</xdr:col>
      <xdr:colOff>0</xdr:colOff>
      <xdr:row>52</xdr:row>
      <xdr:rowOff>0</xdr:rowOff>
    </xdr:to>
    <xdr:sp>
      <xdr:nvSpPr>
        <xdr:cNvPr id="39" name="Line 39"/>
        <xdr:cNvSpPr>
          <a:spLocks/>
        </xdr:cNvSpPr>
      </xdr:nvSpPr>
      <xdr:spPr>
        <a:xfrm flipV="1">
          <a:off x="1524000" y="8058150"/>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52</xdr:row>
      <xdr:rowOff>171450</xdr:rowOff>
    </xdr:from>
    <xdr:to>
      <xdr:col>5</xdr:col>
      <xdr:colOff>0</xdr:colOff>
      <xdr:row>59</xdr:row>
      <xdr:rowOff>19050</xdr:rowOff>
    </xdr:to>
    <xdr:sp>
      <xdr:nvSpPr>
        <xdr:cNvPr id="40" name="Line 40"/>
        <xdr:cNvSpPr>
          <a:spLocks/>
        </xdr:cNvSpPr>
      </xdr:nvSpPr>
      <xdr:spPr>
        <a:xfrm>
          <a:off x="1524000" y="9086850"/>
          <a:ext cx="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47</xdr:row>
      <xdr:rowOff>0</xdr:rowOff>
    </xdr:from>
    <xdr:to>
      <xdr:col>3</xdr:col>
      <xdr:colOff>0</xdr:colOff>
      <xdr:row>61</xdr:row>
      <xdr:rowOff>0</xdr:rowOff>
    </xdr:to>
    <xdr:sp>
      <xdr:nvSpPr>
        <xdr:cNvPr id="41" name="Line 41"/>
        <xdr:cNvSpPr>
          <a:spLocks/>
        </xdr:cNvSpPr>
      </xdr:nvSpPr>
      <xdr:spPr>
        <a:xfrm flipV="1">
          <a:off x="885825" y="8058150"/>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62</xdr:row>
      <xdr:rowOff>0</xdr:rowOff>
    </xdr:from>
    <xdr:to>
      <xdr:col>3</xdr:col>
      <xdr:colOff>0</xdr:colOff>
      <xdr:row>67</xdr:row>
      <xdr:rowOff>9525</xdr:rowOff>
    </xdr:to>
    <xdr:sp>
      <xdr:nvSpPr>
        <xdr:cNvPr id="42" name="Line 42"/>
        <xdr:cNvSpPr>
          <a:spLocks/>
        </xdr:cNvSpPr>
      </xdr:nvSpPr>
      <xdr:spPr>
        <a:xfrm>
          <a:off x="885825" y="1060132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xdr:col>
      <xdr:colOff>0</xdr:colOff>
      <xdr:row>75</xdr:row>
      <xdr:rowOff>0</xdr:rowOff>
    </xdr:to>
    <xdr:sp>
      <xdr:nvSpPr>
        <xdr:cNvPr id="43" name="Line 43"/>
        <xdr:cNvSpPr>
          <a:spLocks/>
        </xdr:cNvSpPr>
      </xdr:nvSpPr>
      <xdr:spPr>
        <a:xfrm>
          <a:off x="304800" y="1211580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1</xdr:col>
      <xdr:colOff>0</xdr:colOff>
      <xdr:row>70</xdr:row>
      <xdr:rowOff>0</xdr:rowOff>
    </xdr:to>
    <xdr:sp>
      <xdr:nvSpPr>
        <xdr:cNvPr id="44" name="Line 44"/>
        <xdr:cNvSpPr>
          <a:spLocks/>
        </xdr:cNvSpPr>
      </xdr:nvSpPr>
      <xdr:spPr>
        <a:xfrm flipV="1">
          <a:off x="304800" y="8058150"/>
          <a:ext cx="0"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27</xdr:row>
      <xdr:rowOff>9525</xdr:rowOff>
    </xdr:from>
    <xdr:to>
      <xdr:col>14</xdr:col>
      <xdr:colOff>9525</xdr:colOff>
      <xdr:row>29</xdr:row>
      <xdr:rowOff>28575</xdr:rowOff>
    </xdr:to>
    <xdr:sp>
      <xdr:nvSpPr>
        <xdr:cNvPr id="45" name="Rectangle 45"/>
        <xdr:cNvSpPr>
          <a:spLocks/>
        </xdr:cNvSpPr>
      </xdr:nvSpPr>
      <xdr:spPr>
        <a:xfrm>
          <a:off x="2952750" y="4648200"/>
          <a:ext cx="523875" cy="3619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40" Shelf Height</a:t>
          </a:r>
        </a:p>
      </xdr:txBody>
    </xdr:sp>
    <xdr:clientData/>
  </xdr:twoCellAnchor>
  <xdr:twoCellAnchor>
    <xdr:from>
      <xdr:col>13</xdr:col>
      <xdr:colOff>85725</xdr:colOff>
      <xdr:row>29</xdr:row>
      <xdr:rowOff>28575</xdr:rowOff>
    </xdr:from>
    <xdr:to>
      <xdr:col>13</xdr:col>
      <xdr:colOff>85725</xdr:colOff>
      <xdr:row>36</xdr:row>
      <xdr:rowOff>66675</xdr:rowOff>
    </xdr:to>
    <xdr:sp>
      <xdr:nvSpPr>
        <xdr:cNvPr id="46" name="Line 46"/>
        <xdr:cNvSpPr>
          <a:spLocks/>
        </xdr:cNvSpPr>
      </xdr:nvSpPr>
      <xdr:spPr>
        <a:xfrm>
          <a:off x="3238500" y="5010150"/>
          <a:ext cx="0" cy="1200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36</xdr:row>
      <xdr:rowOff>76200</xdr:rowOff>
    </xdr:from>
    <xdr:to>
      <xdr:col>13</xdr:col>
      <xdr:colOff>285750</xdr:colOff>
      <xdr:row>36</xdr:row>
      <xdr:rowOff>76200</xdr:rowOff>
    </xdr:to>
    <xdr:sp>
      <xdr:nvSpPr>
        <xdr:cNvPr id="47" name="Line 47"/>
        <xdr:cNvSpPr>
          <a:spLocks/>
        </xdr:cNvSpPr>
      </xdr:nvSpPr>
      <xdr:spPr>
        <a:xfrm>
          <a:off x="3067050" y="6219825"/>
          <a:ext cx="3714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20</xdr:row>
      <xdr:rowOff>47625</xdr:rowOff>
    </xdr:from>
    <xdr:to>
      <xdr:col>21</xdr:col>
      <xdr:colOff>0</xdr:colOff>
      <xdr:row>20</xdr:row>
      <xdr:rowOff>47625</xdr:rowOff>
    </xdr:to>
    <xdr:sp>
      <xdr:nvSpPr>
        <xdr:cNvPr id="48" name="Line 48"/>
        <xdr:cNvSpPr>
          <a:spLocks/>
        </xdr:cNvSpPr>
      </xdr:nvSpPr>
      <xdr:spPr>
        <a:xfrm>
          <a:off x="2838450" y="3514725"/>
          <a:ext cx="2828925"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20</xdr:row>
      <xdr:rowOff>57150</xdr:rowOff>
    </xdr:from>
    <xdr:to>
      <xdr:col>13</xdr:col>
      <xdr:colOff>85725</xdr:colOff>
      <xdr:row>27</xdr:row>
      <xdr:rowOff>9525</xdr:rowOff>
    </xdr:to>
    <xdr:sp>
      <xdr:nvSpPr>
        <xdr:cNvPr id="49" name="Line 49"/>
        <xdr:cNvSpPr>
          <a:spLocks/>
        </xdr:cNvSpPr>
      </xdr:nvSpPr>
      <xdr:spPr>
        <a:xfrm flipV="1">
          <a:off x="3238500" y="3524250"/>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69</xdr:row>
      <xdr:rowOff>19050</xdr:rowOff>
    </xdr:from>
    <xdr:to>
      <xdr:col>14</xdr:col>
      <xdr:colOff>161925</xdr:colOff>
      <xdr:row>71</xdr:row>
      <xdr:rowOff>38100</xdr:rowOff>
    </xdr:to>
    <xdr:sp>
      <xdr:nvSpPr>
        <xdr:cNvPr id="50" name="Rectangle 50"/>
        <xdr:cNvSpPr>
          <a:spLocks/>
        </xdr:cNvSpPr>
      </xdr:nvSpPr>
      <xdr:spPr>
        <a:xfrm>
          <a:off x="3105150" y="11791950"/>
          <a:ext cx="523875" cy="3619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40" Shelf Height</a:t>
          </a:r>
        </a:p>
      </xdr:txBody>
    </xdr:sp>
    <xdr:clientData/>
  </xdr:twoCellAnchor>
  <xdr:twoCellAnchor>
    <xdr:from>
      <xdr:col>12</xdr:col>
      <xdr:colOff>0</xdr:colOff>
      <xdr:row>62</xdr:row>
      <xdr:rowOff>114300</xdr:rowOff>
    </xdr:from>
    <xdr:to>
      <xdr:col>21</xdr:col>
      <xdr:colOff>0</xdr:colOff>
      <xdr:row>62</xdr:row>
      <xdr:rowOff>114300</xdr:rowOff>
    </xdr:to>
    <xdr:sp>
      <xdr:nvSpPr>
        <xdr:cNvPr id="51" name="Line 51"/>
        <xdr:cNvSpPr>
          <a:spLocks/>
        </xdr:cNvSpPr>
      </xdr:nvSpPr>
      <xdr:spPr>
        <a:xfrm>
          <a:off x="2838450" y="10715625"/>
          <a:ext cx="2828925"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62</xdr:row>
      <xdr:rowOff>114300</xdr:rowOff>
    </xdr:from>
    <xdr:to>
      <xdr:col>13</xdr:col>
      <xdr:colOff>228600</xdr:colOff>
      <xdr:row>69</xdr:row>
      <xdr:rowOff>19050</xdr:rowOff>
    </xdr:to>
    <xdr:sp>
      <xdr:nvSpPr>
        <xdr:cNvPr id="52" name="Line 52"/>
        <xdr:cNvSpPr>
          <a:spLocks/>
        </xdr:cNvSpPr>
      </xdr:nvSpPr>
      <xdr:spPr>
        <a:xfrm flipV="1">
          <a:off x="3381375" y="10715625"/>
          <a:ext cx="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71</xdr:row>
      <xdr:rowOff>38100</xdr:rowOff>
    </xdr:from>
    <xdr:to>
      <xdr:col>13</xdr:col>
      <xdr:colOff>238125</xdr:colOff>
      <xdr:row>78</xdr:row>
      <xdr:rowOff>76200</xdr:rowOff>
    </xdr:to>
    <xdr:sp>
      <xdr:nvSpPr>
        <xdr:cNvPr id="53" name="Line 53"/>
        <xdr:cNvSpPr>
          <a:spLocks/>
        </xdr:cNvSpPr>
      </xdr:nvSpPr>
      <xdr:spPr>
        <a:xfrm>
          <a:off x="3390900" y="12153900"/>
          <a:ext cx="0" cy="1200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78</xdr:row>
      <xdr:rowOff>76200</xdr:rowOff>
    </xdr:from>
    <xdr:to>
      <xdr:col>14</xdr:col>
      <xdr:colOff>123825</xdr:colOff>
      <xdr:row>78</xdr:row>
      <xdr:rowOff>76200</xdr:rowOff>
    </xdr:to>
    <xdr:sp>
      <xdr:nvSpPr>
        <xdr:cNvPr id="54" name="Line 54"/>
        <xdr:cNvSpPr>
          <a:spLocks/>
        </xdr:cNvSpPr>
      </xdr:nvSpPr>
      <xdr:spPr>
        <a:xfrm>
          <a:off x="3238500" y="13354050"/>
          <a:ext cx="352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17</xdr:row>
      <xdr:rowOff>161925</xdr:rowOff>
    </xdr:from>
    <xdr:to>
      <xdr:col>7</xdr:col>
      <xdr:colOff>257175</xdr:colOff>
      <xdr:row>17</xdr:row>
      <xdr:rowOff>161925</xdr:rowOff>
    </xdr:to>
    <xdr:sp>
      <xdr:nvSpPr>
        <xdr:cNvPr id="55" name="Line 55"/>
        <xdr:cNvSpPr>
          <a:spLocks/>
        </xdr:cNvSpPr>
      </xdr:nvSpPr>
      <xdr:spPr>
        <a:xfrm flipH="1">
          <a:off x="2066925" y="31146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24</xdr:row>
      <xdr:rowOff>0</xdr:rowOff>
    </xdr:from>
    <xdr:to>
      <xdr:col>7</xdr:col>
      <xdr:colOff>257175</xdr:colOff>
      <xdr:row>24</xdr:row>
      <xdr:rowOff>0</xdr:rowOff>
    </xdr:to>
    <xdr:sp>
      <xdr:nvSpPr>
        <xdr:cNvPr id="56" name="Line 56"/>
        <xdr:cNvSpPr>
          <a:spLocks/>
        </xdr:cNvSpPr>
      </xdr:nvSpPr>
      <xdr:spPr>
        <a:xfrm flipH="1">
          <a:off x="2095500" y="4143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17</xdr:row>
      <xdr:rowOff>161925</xdr:rowOff>
    </xdr:from>
    <xdr:to>
      <xdr:col>7</xdr:col>
      <xdr:colOff>123825</xdr:colOff>
      <xdr:row>19</xdr:row>
      <xdr:rowOff>161925</xdr:rowOff>
    </xdr:to>
    <xdr:sp>
      <xdr:nvSpPr>
        <xdr:cNvPr id="57" name="Line 57"/>
        <xdr:cNvSpPr>
          <a:spLocks/>
        </xdr:cNvSpPr>
      </xdr:nvSpPr>
      <xdr:spPr>
        <a:xfrm flipV="1">
          <a:off x="2286000" y="31146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22</xdr:row>
      <xdr:rowOff>0</xdr:rowOff>
    </xdr:from>
    <xdr:to>
      <xdr:col>7</xdr:col>
      <xdr:colOff>123825</xdr:colOff>
      <xdr:row>24</xdr:row>
      <xdr:rowOff>0</xdr:rowOff>
    </xdr:to>
    <xdr:sp>
      <xdr:nvSpPr>
        <xdr:cNvPr id="58" name="Line 58"/>
        <xdr:cNvSpPr>
          <a:spLocks/>
        </xdr:cNvSpPr>
      </xdr:nvSpPr>
      <xdr:spPr>
        <a:xfrm>
          <a:off x="2286000" y="38004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59</xdr:row>
      <xdr:rowOff>161925</xdr:rowOff>
    </xdr:from>
    <xdr:to>
      <xdr:col>8</xdr:col>
      <xdr:colOff>9525</xdr:colOff>
      <xdr:row>59</xdr:row>
      <xdr:rowOff>161925</xdr:rowOff>
    </xdr:to>
    <xdr:sp>
      <xdr:nvSpPr>
        <xdr:cNvPr id="59" name="Line 59"/>
        <xdr:cNvSpPr>
          <a:spLocks/>
        </xdr:cNvSpPr>
      </xdr:nvSpPr>
      <xdr:spPr>
        <a:xfrm flipH="1">
          <a:off x="2162175" y="102489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65</xdr:row>
      <xdr:rowOff>161925</xdr:rowOff>
    </xdr:from>
    <xdr:to>
      <xdr:col>7</xdr:col>
      <xdr:colOff>257175</xdr:colOff>
      <xdr:row>65</xdr:row>
      <xdr:rowOff>161925</xdr:rowOff>
    </xdr:to>
    <xdr:sp>
      <xdr:nvSpPr>
        <xdr:cNvPr id="60" name="Line 60"/>
        <xdr:cNvSpPr>
          <a:spLocks/>
        </xdr:cNvSpPr>
      </xdr:nvSpPr>
      <xdr:spPr>
        <a:xfrm flipH="1">
          <a:off x="2133600" y="112680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59</xdr:row>
      <xdr:rowOff>161925</xdr:rowOff>
    </xdr:from>
    <xdr:to>
      <xdr:col>7</xdr:col>
      <xdr:colOff>133350</xdr:colOff>
      <xdr:row>61</xdr:row>
      <xdr:rowOff>161925</xdr:rowOff>
    </xdr:to>
    <xdr:sp>
      <xdr:nvSpPr>
        <xdr:cNvPr id="61" name="Line 61"/>
        <xdr:cNvSpPr>
          <a:spLocks/>
        </xdr:cNvSpPr>
      </xdr:nvSpPr>
      <xdr:spPr>
        <a:xfrm flipV="1">
          <a:off x="2295525" y="102489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63</xdr:row>
      <xdr:rowOff>161925</xdr:rowOff>
    </xdr:from>
    <xdr:to>
      <xdr:col>7</xdr:col>
      <xdr:colOff>123825</xdr:colOff>
      <xdr:row>65</xdr:row>
      <xdr:rowOff>161925</xdr:rowOff>
    </xdr:to>
    <xdr:sp>
      <xdr:nvSpPr>
        <xdr:cNvPr id="62" name="Line 62"/>
        <xdr:cNvSpPr>
          <a:spLocks/>
        </xdr:cNvSpPr>
      </xdr:nvSpPr>
      <xdr:spPr>
        <a:xfrm>
          <a:off x="2286000" y="109251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3</xdr:row>
      <xdr:rowOff>0</xdr:rowOff>
    </xdr:from>
    <xdr:to>
      <xdr:col>15</xdr:col>
      <xdr:colOff>0</xdr:colOff>
      <xdr:row>3</xdr:row>
      <xdr:rowOff>0</xdr:rowOff>
    </xdr:to>
    <xdr:sp>
      <xdr:nvSpPr>
        <xdr:cNvPr id="1" name="Line 1"/>
        <xdr:cNvSpPr>
          <a:spLocks/>
        </xdr:cNvSpPr>
      </xdr:nvSpPr>
      <xdr:spPr>
        <a:xfrm flipH="1">
          <a:off x="2838450" y="5810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xdr:row>
      <xdr:rowOff>0</xdr:rowOff>
    </xdr:from>
    <xdr:to>
      <xdr:col>21</xdr:col>
      <xdr:colOff>0</xdr:colOff>
      <xdr:row>3</xdr:row>
      <xdr:rowOff>0</xdr:rowOff>
    </xdr:to>
    <xdr:sp>
      <xdr:nvSpPr>
        <xdr:cNvPr id="2" name="Line 2"/>
        <xdr:cNvSpPr>
          <a:spLocks/>
        </xdr:cNvSpPr>
      </xdr:nvSpPr>
      <xdr:spPr>
        <a:xfrm>
          <a:off x="4400550" y="581025"/>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9525</xdr:rowOff>
    </xdr:from>
    <xdr:to>
      <xdr:col>23</xdr:col>
      <xdr:colOff>0</xdr:colOff>
      <xdr:row>12</xdr:row>
      <xdr:rowOff>171450</xdr:rowOff>
    </xdr:to>
    <xdr:sp>
      <xdr:nvSpPr>
        <xdr:cNvPr id="3" name="Line 3"/>
        <xdr:cNvSpPr>
          <a:spLocks/>
        </xdr:cNvSpPr>
      </xdr:nvSpPr>
      <xdr:spPr>
        <a:xfrm flipV="1">
          <a:off x="6038850" y="933450"/>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14</xdr:row>
      <xdr:rowOff>0</xdr:rowOff>
    </xdr:from>
    <xdr:to>
      <xdr:col>23</xdr:col>
      <xdr:colOff>0</xdr:colOff>
      <xdr:row>22</xdr:row>
      <xdr:rowOff>0</xdr:rowOff>
    </xdr:to>
    <xdr:sp>
      <xdr:nvSpPr>
        <xdr:cNvPr id="4" name="Line 4"/>
        <xdr:cNvSpPr>
          <a:spLocks/>
        </xdr:cNvSpPr>
      </xdr:nvSpPr>
      <xdr:spPr>
        <a:xfrm>
          <a:off x="6038850" y="245745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5</xdr:row>
      <xdr:rowOff>19050</xdr:rowOff>
    </xdr:from>
    <xdr:to>
      <xdr:col>25</xdr:col>
      <xdr:colOff>0</xdr:colOff>
      <xdr:row>23</xdr:row>
      <xdr:rowOff>0</xdr:rowOff>
    </xdr:to>
    <xdr:sp>
      <xdr:nvSpPr>
        <xdr:cNvPr id="5" name="Line 5"/>
        <xdr:cNvSpPr>
          <a:spLocks/>
        </xdr:cNvSpPr>
      </xdr:nvSpPr>
      <xdr:spPr>
        <a:xfrm flipV="1">
          <a:off x="6667500" y="942975"/>
          <a:ext cx="0" cy="3028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0</xdr:rowOff>
    </xdr:from>
    <xdr:to>
      <xdr:col>25</xdr:col>
      <xdr:colOff>0</xdr:colOff>
      <xdr:row>36</xdr:row>
      <xdr:rowOff>9525</xdr:rowOff>
    </xdr:to>
    <xdr:sp>
      <xdr:nvSpPr>
        <xdr:cNvPr id="6" name="Line 6"/>
        <xdr:cNvSpPr>
          <a:spLocks/>
        </xdr:cNvSpPr>
      </xdr:nvSpPr>
      <xdr:spPr>
        <a:xfrm>
          <a:off x="6667500" y="4143375"/>
          <a:ext cx="0" cy="2009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9525</xdr:rowOff>
    </xdr:from>
    <xdr:to>
      <xdr:col>1</xdr:col>
      <xdr:colOff>0</xdr:colOff>
      <xdr:row>33</xdr:row>
      <xdr:rowOff>0</xdr:rowOff>
    </xdr:to>
    <xdr:sp>
      <xdr:nvSpPr>
        <xdr:cNvPr id="7" name="Line 7"/>
        <xdr:cNvSpPr>
          <a:spLocks/>
        </xdr:cNvSpPr>
      </xdr:nvSpPr>
      <xdr:spPr>
        <a:xfrm>
          <a:off x="314325" y="499110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27</xdr:row>
      <xdr:rowOff>171450</xdr:rowOff>
    </xdr:to>
    <xdr:sp>
      <xdr:nvSpPr>
        <xdr:cNvPr id="8" name="Line 8"/>
        <xdr:cNvSpPr>
          <a:spLocks/>
        </xdr:cNvSpPr>
      </xdr:nvSpPr>
      <xdr:spPr>
        <a:xfrm flipV="1">
          <a:off x="314325" y="923925"/>
          <a:ext cx="0"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25</xdr:row>
      <xdr:rowOff>0</xdr:rowOff>
    </xdr:to>
    <xdr:sp>
      <xdr:nvSpPr>
        <xdr:cNvPr id="9" name="Line 9"/>
        <xdr:cNvSpPr>
          <a:spLocks/>
        </xdr:cNvSpPr>
      </xdr:nvSpPr>
      <xdr:spPr>
        <a:xfrm>
          <a:off x="942975" y="347662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3</xdr:col>
      <xdr:colOff>0</xdr:colOff>
      <xdr:row>18</xdr:row>
      <xdr:rowOff>171450</xdr:rowOff>
    </xdr:to>
    <xdr:sp>
      <xdr:nvSpPr>
        <xdr:cNvPr id="10" name="Line 10"/>
        <xdr:cNvSpPr>
          <a:spLocks/>
        </xdr:cNvSpPr>
      </xdr:nvSpPr>
      <xdr:spPr>
        <a:xfrm flipV="1">
          <a:off x="942975" y="923925"/>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17</xdr:row>
      <xdr:rowOff>0</xdr:rowOff>
    </xdr:to>
    <xdr:sp>
      <xdr:nvSpPr>
        <xdr:cNvPr id="11" name="Line 11"/>
        <xdr:cNvSpPr>
          <a:spLocks/>
        </xdr:cNvSpPr>
      </xdr:nvSpPr>
      <xdr:spPr>
        <a:xfrm>
          <a:off x="1571625" y="195262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xdr:rowOff>
    </xdr:from>
    <xdr:to>
      <xdr:col>5</xdr:col>
      <xdr:colOff>0</xdr:colOff>
      <xdr:row>9</xdr:row>
      <xdr:rowOff>171450</xdr:rowOff>
    </xdr:to>
    <xdr:sp>
      <xdr:nvSpPr>
        <xdr:cNvPr id="12" name="Line 12"/>
        <xdr:cNvSpPr>
          <a:spLocks/>
        </xdr:cNvSpPr>
      </xdr:nvSpPr>
      <xdr:spPr>
        <a:xfrm flipV="1">
          <a:off x="1571625" y="933450"/>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xdr:rowOff>
    </xdr:from>
    <xdr:to>
      <xdr:col>7</xdr:col>
      <xdr:colOff>0</xdr:colOff>
      <xdr:row>5</xdr:row>
      <xdr:rowOff>180975</xdr:rowOff>
    </xdr:to>
    <xdr:sp>
      <xdr:nvSpPr>
        <xdr:cNvPr id="13" name="Line 13"/>
        <xdr:cNvSpPr>
          <a:spLocks/>
        </xdr:cNvSpPr>
      </xdr:nvSpPr>
      <xdr:spPr>
        <a:xfrm flipV="1">
          <a:off x="2200275" y="9334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9</xdr:row>
      <xdr:rowOff>9525</xdr:rowOff>
    </xdr:to>
    <xdr:sp>
      <xdr:nvSpPr>
        <xdr:cNvPr id="14" name="Line 14"/>
        <xdr:cNvSpPr>
          <a:spLocks/>
        </xdr:cNvSpPr>
      </xdr:nvSpPr>
      <xdr:spPr>
        <a:xfrm>
          <a:off x="2200275" y="12763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28575</xdr:rowOff>
    </xdr:from>
    <xdr:to>
      <xdr:col>13</xdr:col>
      <xdr:colOff>0</xdr:colOff>
      <xdr:row>5</xdr:row>
      <xdr:rowOff>180975</xdr:rowOff>
    </xdr:to>
    <xdr:sp>
      <xdr:nvSpPr>
        <xdr:cNvPr id="15" name="Line 15"/>
        <xdr:cNvSpPr>
          <a:spLocks/>
        </xdr:cNvSpPr>
      </xdr:nvSpPr>
      <xdr:spPr>
        <a:xfrm flipV="1">
          <a:off x="3143250" y="7810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171450</xdr:rowOff>
    </xdr:from>
    <xdr:to>
      <xdr:col>13</xdr:col>
      <xdr:colOff>0</xdr:colOff>
      <xdr:row>8</xdr:row>
      <xdr:rowOff>0</xdr:rowOff>
    </xdr:to>
    <xdr:sp>
      <xdr:nvSpPr>
        <xdr:cNvPr id="16" name="Line 16"/>
        <xdr:cNvSpPr>
          <a:spLocks/>
        </xdr:cNvSpPr>
      </xdr:nvSpPr>
      <xdr:spPr>
        <a:xfrm>
          <a:off x="3143250" y="12763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xdr:row>
      <xdr:rowOff>0</xdr:rowOff>
    </xdr:from>
    <xdr:to>
      <xdr:col>15</xdr:col>
      <xdr:colOff>0</xdr:colOff>
      <xdr:row>10</xdr:row>
      <xdr:rowOff>0</xdr:rowOff>
    </xdr:to>
    <xdr:sp>
      <xdr:nvSpPr>
        <xdr:cNvPr id="17" name="Line 17"/>
        <xdr:cNvSpPr>
          <a:spLocks/>
        </xdr:cNvSpPr>
      </xdr:nvSpPr>
      <xdr:spPr>
        <a:xfrm flipV="1">
          <a:off x="3771900" y="92392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171450</xdr:rowOff>
    </xdr:from>
    <xdr:to>
      <xdr:col>15</xdr:col>
      <xdr:colOff>0</xdr:colOff>
      <xdr:row>16</xdr:row>
      <xdr:rowOff>9525</xdr:rowOff>
    </xdr:to>
    <xdr:sp>
      <xdr:nvSpPr>
        <xdr:cNvPr id="18" name="Line 18"/>
        <xdr:cNvSpPr>
          <a:spLocks/>
        </xdr:cNvSpPr>
      </xdr:nvSpPr>
      <xdr:spPr>
        <a:xfrm>
          <a:off x="3771900" y="195262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9525</xdr:rowOff>
    </xdr:from>
    <xdr:to>
      <xdr:col>17</xdr:col>
      <xdr:colOff>0</xdr:colOff>
      <xdr:row>19</xdr:row>
      <xdr:rowOff>0</xdr:rowOff>
    </xdr:to>
    <xdr:sp>
      <xdr:nvSpPr>
        <xdr:cNvPr id="19" name="Line 19"/>
        <xdr:cNvSpPr>
          <a:spLocks/>
        </xdr:cNvSpPr>
      </xdr:nvSpPr>
      <xdr:spPr>
        <a:xfrm flipV="1">
          <a:off x="4400550" y="933450"/>
          <a:ext cx="0" cy="2362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xdr:row>
      <xdr:rowOff>171450</xdr:rowOff>
    </xdr:from>
    <xdr:to>
      <xdr:col>17</xdr:col>
      <xdr:colOff>0</xdr:colOff>
      <xdr:row>24</xdr:row>
      <xdr:rowOff>0</xdr:rowOff>
    </xdr:to>
    <xdr:sp>
      <xdr:nvSpPr>
        <xdr:cNvPr id="20" name="Line 20"/>
        <xdr:cNvSpPr>
          <a:spLocks/>
        </xdr:cNvSpPr>
      </xdr:nvSpPr>
      <xdr:spPr>
        <a:xfrm>
          <a:off x="4400550" y="3467100"/>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19</xdr:col>
      <xdr:colOff>0</xdr:colOff>
      <xdr:row>28</xdr:row>
      <xdr:rowOff>0</xdr:rowOff>
    </xdr:to>
    <xdr:sp>
      <xdr:nvSpPr>
        <xdr:cNvPr id="21" name="Line 21"/>
        <xdr:cNvSpPr>
          <a:spLocks/>
        </xdr:cNvSpPr>
      </xdr:nvSpPr>
      <xdr:spPr>
        <a:xfrm flipH="1" flipV="1">
          <a:off x="5029200" y="923925"/>
          <a:ext cx="0"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32</xdr:row>
      <xdr:rowOff>0</xdr:rowOff>
    </xdr:to>
    <xdr:sp>
      <xdr:nvSpPr>
        <xdr:cNvPr id="22" name="Line 22"/>
        <xdr:cNvSpPr>
          <a:spLocks/>
        </xdr:cNvSpPr>
      </xdr:nvSpPr>
      <xdr:spPr>
        <a:xfrm>
          <a:off x="5029200" y="4981575"/>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46</xdr:row>
      <xdr:rowOff>0</xdr:rowOff>
    </xdr:from>
    <xdr:to>
      <xdr:col>15</xdr:col>
      <xdr:colOff>0</xdr:colOff>
      <xdr:row>46</xdr:row>
      <xdr:rowOff>0</xdr:rowOff>
    </xdr:to>
    <xdr:sp>
      <xdr:nvSpPr>
        <xdr:cNvPr id="23" name="Line 23"/>
        <xdr:cNvSpPr>
          <a:spLocks/>
        </xdr:cNvSpPr>
      </xdr:nvSpPr>
      <xdr:spPr>
        <a:xfrm flipH="1">
          <a:off x="2838450" y="787717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46</xdr:row>
      <xdr:rowOff>0</xdr:rowOff>
    </xdr:from>
    <xdr:to>
      <xdr:col>21</xdr:col>
      <xdr:colOff>0</xdr:colOff>
      <xdr:row>46</xdr:row>
      <xdr:rowOff>0</xdr:rowOff>
    </xdr:to>
    <xdr:sp>
      <xdr:nvSpPr>
        <xdr:cNvPr id="24" name="Line 24"/>
        <xdr:cNvSpPr>
          <a:spLocks/>
        </xdr:cNvSpPr>
      </xdr:nvSpPr>
      <xdr:spPr>
        <a:xfrm>
          <a:off x="4400550" y="7877175"/>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48</xdr:row>
      <xdr:rowOff>9525</xdr:rowOff>
    </xdr:from>
    <xdr:to>
      <xdr:col>23</xdr:col>
      <xdr:colOff>0</xdr:colOff>
      <xdr:row>55</xdr:row>
      <xdr:rowOff>171450</xdr:rowOff>
    </xdr:to>
    <xdr:sp>
      <xdr:nvSpPr>
        <xdr:cNvPr id="25" name="Line 25"/>
        <xdr:cNvSpPr>
          <a:spLocks/>
        </xdr:cNvSpPr>
      </xdr:nvSpPr>
      <xdr:spPr>
        <a:xfrm flipV="1">
          <a:off x="6038850" y="8229600"/>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65</xdr:row>
      <xdr:rowOff>0</xdr:rowOff>
    </xdr:to>
    <xdr:sp>
      <xdr:nvSpPr>
        <xdr:cNvPr id="26" name="Line 26"/>
        <xdr:cNvSpPr>
          <a:spLocks/>
        </xdr:cNvSpPr>
      </xdr:nvSpPr>
      <xdr:spPr>
        <a:xfrm>
          <a:off x="6038850" y="975360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48</xdr:row>
      <xdr:rowOff>19050</xdr:rowOff>
    </xdr:from>
    <xdr:to>
      <xdr:col>25</xdr:col>
      <xdr:colOff>0</xdr:colOff>
      <xdr:row>66</xdr:row>
      <xdr:rowOff>0</xdr:rowOff>
    </xdr:to>
    <xdr:sp>
      <xdr:nvSpPr>
        <xdr:cNvPr id="27" name="Line 27"/>
        <xdr:cNvSpPr>
          <a:spLocks/>
        </xdr:cNvSpPr>
      </xdr:nvSpPr>
      <xdr:spPr>
        <a:xfrm flipV="1">
          <a:off x="6667500" y="8239125"/>
          <a:ext cx="0" cy="3028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67</xdr:row>
      <xdr:rowOff>0</xdr:rowOff>
    </xdr:from>
    <xdr:to>
      <xdr:col>25</xdr:col>
      <xdr:colOff>0</xdr:colOff>
      <xdr:row>79</xdr:row>
      <xdr:rowOff>9525</xdr:rowOff>
    </xdr:to>
    <xdr:sp>
      <xdr:nvSpPr>
        <xdr:cNvPr id="28" name="Line 28"/>
        <xdr:cNvSpPr>
          <a:spLocks/>
        </xdr:cNvSpPr>
      </xdr:nvSpPr>
      <xdr:spPr>
        <a:xfrm>
          <a:off x="6667500" y="11439525"/>
          <a:ext cx="0" cy="2009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72</xdr:row>
      <xdr:rowOff>9525</xdr:rowOff>
    </xdr:from>
    <xdr:to>
      <xdr:col>1</xdr:col>
      <xdr:colOff>0</xdr:colOff>
      <xdr:row>76</xdr:row>
      <xdr:rowOff>0</xdr:rowOff>
    </xdr:to>
    <xdr:sp>
      <xdr:nvSpPr>
        <xdr:cNvPr id="29" name="Line 29"/>
        <xdr:cNvSpPr>
          <a:spLocks/>
        </xdr:cNvSpPr>
      </xdr:nvSpPr>
      <xdr:spPr>
        <a:xfrm>
          <a:off x="314325" y="1228725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0</xdr:rowOff>
    </xdr:from>
    <xdr:to>
      <xdr:col>1</xdr:col>
      <xdr:colOff>0</xdr:colOff>
      <xdr:row>70</xdr:row>
      <xdr:rowOff>171450</xdr:rowOff>
    </xdr:to>
    <xdr:sp>
      <xdr:nvSpPr>
        <xdr:cNvPr id="30" name="Line 30"/>
        <xdr:cNvSpPr>
          <a:spLocks/>
        </xdr:cNvSpPr>
      </xdr:nvSpPr>
      <xdr:spPr>
        <a:xfrm flipV="1">
          <a:off x="314325" y="8220075"/>
          <a:ext cx="0"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63</xdr:row>
      <xdr:rowOff>9525</xdr:rowOff>
    </xdr:from>
    <xdr:to>
      <xdr:col>3</xdr:col>
      <xdr:colOff>0</xdr:colOff>
      <xdr:row>68</xdr:row>
      <xdr:rowOff>0</xdr:rowOff>
    </xdr:to>
    <xdr:sp>
      <xdr:nvSpPr>
        <xdr:cNvPr id="31" name="Line 31"/>
        <xdr:cNvSpPr>
          <a:spLocks/>
        </xdr:cNvSpPr>
      </xdr:nvSpPr>
      <xdr:spPr>
        <a:xfrm>
          <a:off x="942975" y="1077277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0</xdr:rowOff>
    </xdr:from>
    <xdr:to>
      <xdr:col>3</xdr:col>
      <xdr:colOff>0</xdr:colOff>
      <xdr:row>61</xdr:row>
      <xdr:rowOff>171450</xdr:rowOff>
    </xdr:to>
    <xdr:sp>
      <xdr:nvSpPr>
        <xdr:cNvPr id="32" name="Line 32"/>
        <xdr:cNvSpPr>
          <a:spLocks/>
        </xdr:cNvSpPr>
      </xdr:nvSpPr>
      <xdr:spPr>
        <a:xfrm flipV="1">
          <a:off x="942975" y="8220075"/>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54</xdr:row>
      <xdr:rowOff>0</xdr:rowOff>
    </xdr:from>
    <xdr:to>
      <xdr:col>5</xdr:col>
      <xdr:colOff>0</xdr:colOff>
      <xdr:row>60</xdr:row>
      <xdr:rowOff>0</xdr:rowOff>
    </xdr:to>
    <xdr:sp>
      <xdr:nvSpPr>
        <xdr:cNvPr id="33" name="Line 33"/>
        <xdr:cNvSpPr>
          <a:spLocks/>
        </xdr:cNvSpPr>
      </xdr:nvSpPr>
      <xdr:spPr>
        <a:xfrm>
          <a:off x="1571625" y="924877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9525</xdr:rowOff>
    </xdr:from>
    <xdr:to>
      <xdr:col>5</xdr:col>
      <xdr:colOff>0</xdr:colOff>
      <xdr:row>52</xdr:row>
      <xdr:rowOff>171450</xdr:rowOff>
    </xdr:to>
    <xdr:sp>
      <xdr:nvSpPr>
        <xdr:cNvPr id="34" name="Line 34"/>
        <xdr:cNvSpPr>
          <a:spLocks/>
        </xdr:cNvSpPr>
      </xdr:nvSpPr>
      <xdr:spPr>
        <a:xfrm flipV="1">
          <a:off x="1571625" y="8229600"/>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9525</xdr:rowOff>
    </xdr:from>
    <xdr:to>
      <xdr:col>7</xdr:col>
      <xdr:colOff>0</xdr:colOff>
      <xdr:row>48</xdr:row>
      <xdr:rowOff>180975</xdr:rowOff>
    </xdr:to>
    <xdr:sp>
      <xdr:nvSpPr>
        <xdr:cNvPr id="35" name="Line 35"/>
        <xdr:cNvSpPr>
          <a:spLocks/>
        </xdr:cNvSpPr>
      </xdr:nvSpPr>
      <xdr:spPr>
        <a:xfrm flipV="1">
          <a:off x="2200275" y="82296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50</xdr:row>
      <xdr:rowOff>0</xdr:rowOff>
    </xdr:from>
    <xdr:to>
      <xdr:col>7</xdr:col>
      <xdr:colOff>0</xdr:colOff>
      <xdr:row>52</xdr:row>
      <xdr:rowOff>9525</xdr:rowOff>
    </xdr:to>
    <xdr:sp>
      <xdr:nvSpPr>
        <xdr:cNvPr id="36" name="Line 36"/>
        <xdr:cNvSpPr>
          <a:spLocks/>
        </xdr:cNvSpPr>
      </xdr:nvSpPr>
      <xdr:spPr>
        <a:xfrm>
          <a:off x="2200275" y="85725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28575</xdr:rowOff>
    </xdr:from>
    <xdr:to>
      <xdr:col>13</xdr:col>
      <xdr:colOff>0</xdr:colOff>
      <xdr:row>48</xdr:row>
      <xdr:rowOff>180975</xdr:rowOff>
    </xdr:to>
    <xdr:sp>
      <xdr:nvSpPr>
        <xdr:cNvPr id="37" name="Line 37"/>
        <xdr:cNvSpPr>
          <a:spLocks/>
        </xdr:cNvSpPr>
      </xdr:nvSpPr>
      <xdr:spPr>
        <a:xfrm flipV="1">
          <a:off x="3143250" y="80772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49</xdr:row>
      <xdr:rowOff>171450</xdr:rowOff>
    </xdr:from>
    <xdr:to>
      <xdr:col>13</xdr:col>
      <xdr:colOff>0</xdr:colOff>
      <xdr:row>51</xdr:row>
      <xdr:rowOff>0</xdr:rowOff>
    </xdr:to>
    <xdr:sp>
      <xdr:nvSpPr>
        <xdr:cNvPr id="38" name="Line 38"/>
        <xdr:cNvSpPr>
          <a:spLocks/>
        </xdr:cNvSpPr>
      </xdr:nvSpPr>
      <xdr:spPr>
        <a:xfrm>
          <a:off x="3143250" y="8572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48</xdr:row>
      <xdr:rowOff>0</xdr:rowOff>
    </xdr:from>
    <xdr:to>
      <xdr:col>15</xdr:col>
      <xdr:colOff>0</xdr:colOff>
      <xdr:row>53</xdr:row>
      <xdr:rowOff>0</xdr:rowOff>
    </xdr:to>
    <xdr:sp>
      <xdr:nvSpPr>
        <xdr:cNvPr id="39" name="Line 39"/>
        <xdr:cNvSpPr>
          <a:spLocks/>
        </xdr:cNvSpPr>
      </xdr:nvSpPr>
      <xdr:spPr>
        <a:xfrm flipV="1">
          <a:off x="3771900" y="822007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53</xdr:row>
      <xdr:rowOff>171450</xdr:rowOff>
    </xdr:from>
    <xdr:to>
      <xdr:col>15</xdr:col>
      <xdr:colOff>0</xdr:colOff>
      <xdr:row>59</xdr:row>
      <xdr:rowOff>9525</xdr:rowOff>
    </xdr:to>
    <xdr:sp>
      <xdr:nvSpPr>
        <xdr:cNvPr id="40" name="Line 40"/>
        <xdr:cNvSpPr>
          <a:spLocks/>
        </xdr:cNvSpPr>
      </xdr:nvSpPr>
      <xdr:spPr>
        <a:xfrm>
          <a:off x="3771900" y="924877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48</xdr:row>
      <xdr:rowOff>9525</xdr:rowOff>
    </xdr:from>
    <xdr:to>
      <xdr:col>17</xdr:col>
      <xdr:colOff>0</xdr:colOff>
      <xdr:row>62</xdr:row>
      <xdr:rowOff>0</xdr:rowOff>
    </xdr:to>
    <xdr:sp>
      <xdr:nvSpPr>
        <xdr:cNvPr id="41" name="Line 41"/>
        <xdr:cNvSpPr>
          <a:spLocks/>
        </xdr:cNvSpPr>
      </xdr:nvSpPr>
      <xdr:spPr>
        <a:xfrm flipV="1">
          <a:off x="4400550" y="8229600"/>
          <a:ext cx="0" cy="2362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62</xdr:row>
      <xdr:rowOff>171450</xdr:rowOff>
    </xdr:from>
    <xdr:to>
      <xdr:col>17</xdr:col>
      <xdr:colOff>0</xdr:colOff>
      <xdr:row>67</xdr:row>
      <xdr:rowOff>0</xdr:rowOff>
    </xdr:to>
    <xdr:sp>
      <xdr:nvSpPr>
        <xdr:cNvPr id="42" name="Line 42"/>
        <xdr:cNvSpPr>
          <a:spLocks/>
        </xdr:cNvSpPr>
      </xdr:nvSpPr>
      <xdr:spPr>
        <a:xfrm>
          <a:off x="4400550" y="10763250"/>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285750</xdr:colOff>
      <xdr:row>48</xdr:row>
      <xdr:rowOff>0</xdr:rowOff>
    </xdr:from>
    <xdr:to>
      <xdr:col>19</xdr:col>
      <xdr:colOff>0</xdr:colOff>
      <xdr:row>70</xdr:row>
      <xdr:rowOff>171450</xdr:rowOff>
    </xdr:to>
    <xdr:sp>
      <xdr:nvSpPr>
        <xdr:cNvPr id="43" name="Line 43"/>
        <xdr:cNvSpPr>
          <a:spLocks/>
        </xdr:cNvSpPr>
      </xdr:nvSpPr>
      <xdr:spPr>
        <a:xfrm flipH="1" flipV="1">
          <a:off x="5000625" y="8220075"/>
          <a:ext cx="28575"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72</xdr:row>
      <xdr:rowOff>0</xdr:rowOff>
    </xdr:from>
    <xdr:to>
      <xdr:col>19</xdr:col>
      <xdr:colOff>0</xdr:colOff>
      <xdr:row>75</xdr:row>
      <xdr:rowOff>0</xdr:rowOff>
    </xdr:to>
    <xdr:sp>
      <xdr:nvSpPr>
        <xdr:cNvPr id="44" name="Line 44"/>
        <xdr:cNvSpPr>
          <a:spLocks/>
        </xdr:cNvSpPr>
      </xdr:nvSpPr>
      <xdr:spPr>
        <a:xfrm>
          <a:off x="5029200" y="12277725"/>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20</xdr:row>
      <xdr:rowOff>114300</xdr:rowOff>
    </xdr:from>
    <xdr:to>
      <xdr:col>21</xdr:col>
      <xdr:colOff>0</xdr:colOff>
      <xdr:row>20</xdr:row>
      <xdr:rowOff>114300</xdr:rowOff>
    </xdr:to>
    <xdr:sp>
      <xdr:nvSpPr>
        <xdr:cNvPr id="45" name="Line 45"/>
        <xdr:cNvSpPr>
          <a:spLocks/>
        </xdr:cNvSpPr>
      </xdr:nvSpPr>
      <xdr:spPr>
        <a:xfrm>
          <a:off x="2838450" y="3581400"/>
          <a:ext cx="281940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63</xdr:row>
      <xdr:rowOff>123825</xdr:rowOff>
    </xdr:from>
    <xdr:to>
      <xdr:col>21</xdr:col>
      <xdr:colOff>9525</xdr:colOff>
      <xdr:row>63</xdr:row>
      <xdr:rowOff>123825</xdr:rowOff>
    </xdr:to>
    <xdr:sp>
      <xdr:nvSpPr>
        <xdr:cNvPr id="46" name="Line 46"/>
        <xdr:cNvSpPr>
          <a:spLocks/>
        </xdr:cNvSpPr>
      </xdr:nvSpPr>
      <xdr:spPr>
        <a:xfrm>
          <a:off x="2847975" y="10887075"/>
          <a:ext cx="281940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69</xdr:row>
      <xdr:rowOff>152400</xdr:rowOff>
    </xdr:from>
    <xdr:to>
      <xdr:col>14</xdr:col>
      <xdr:colOff>247650</xdr:colOff>
      <xdr:row>72</xdr:row>
      <xdr:rowOff>9525</xdr:rowOff>
    </xdr:to>
    <xdr:sp>
      <xdr:nvSpPr>
        <xdr:cNvPr id="47" name="Rectangle 47"/>
        <xdr:cNvSpPr>
          <a:spLocks/>
        </xdr:cNvSpPr>
      </xdr:nvSpPr>
      <xdr:spPr>
        <a:xfrm>
          <a:off x="3114675" y="11925300"/>
          <a:ext cx="590550" cy="3619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40" Shelf Height</a:t>
          </a:r>
        </a:p>
      </xdr:txBody>
    </xdr:sp>
    <xdr:clientData/>
  </xdr:twoCellAnchor>
  <xdr:twoCellAnchor>
    <xdr:from>
      <xdr:col>12</xdr:col>
      <xdr:colOff>266700</xdr:colOff>
      <xdr:row>26</xdr:row>
      <xdr:rowOff>85725</xdr:rowOff>
    </xdr:from>
    <xdr:to>
      <xdr:col>14</xdr:col>
      <xdr:colOff>228600</xdr:colOff>
      <xdr:row>28</xdr:row>
      <xdr:rowOff>114300</xdr:rowOff>
    </xdr:to>
    <xdr:sp>
      <xdr:nvSpPr>
        <xdr:cNvPr id="48" name="Rectangle 48"/>
        <xdr:cNvSpPr>
          <a:spLocks/>
        </xdr:cNvSpPr>
      </xdr:nvSpPr>
      <xdr:spPr>
        <a:xfrm>
          <a:off x="3095625" y="4562475"/>
          <a:ext cx="590550" cy="3619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40" Shelf Height</a:t>
          </a:r>
        </a:p>
      </xdr:txBody>
    </xdr:sp>
    <xdr:clientData/>
  </xdr:twoCellAnchor>
  <xdr:twoCellAnchor>
    <xdr:from>
      <xdr:col>13</xdr:col>
      <xdr:colOff>247650</xdr:colOff>
      <xdr:row>72</xdr:row>
      <xdr:rowOff>9525</xdr:rowOff>
    </xdr:from>
    <xdr:to>
      <xdr:col>13</xdr:col>
      <xdr:colOff>247650</xdr:colOff>
      <xdr:row>79</xdr:row>
      <xdr:rowOff>57150</xdr:rowOff>
    </xdr:to>
    <xdr:sp>
      <xdr:nvSpPr>
        <xdr:cNvPr id="49" name="Line 49"/>
        <xdr:cNvSpPr>
          <a:spLocks/>
        </xdr:cNvSpPr>
      </xdr:nvSpPr>
      <xdr:spPr>
        <a:xfrm>
          <a:off x="3390900" y="122872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247650</xdr:colOff>
      <xdr:row>63</xdr:row>
      <xdr:rowOff>123825</xdr:rowOff>
    </xdr:from>
    <xdr:to>
      <xdr:col>13</xdr:col>
      <xdr:colOff>247650</xdr:colOff>
      <xdr:row>69</xdr:row>
      <xdr:rowOff>152400</xdr:rowOff>
    </xdr:to>
    <xdr:sp>
      <xdr:nvSpPr>
        <xdr:cNvPr id="50" name="Line 50"/>
        <xdr:cNvSpPr>
          <a:spLocks/>
        </xdr:cNvSpPr>
      </xdr:nvSpPr>
      <xdr:spPr>
        <a:xfrm flipV="1">
          <a:off x="3390900" y="10887075"/>
          <a:ext cx="0"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79</xdr:row>
      <xdr:rowOff>66675</xdr:rowOff>
    </xdr:from>
    <xdr:to>
      <xdr:col>14</xdr:col>
      <xdr:colOff>180975</xdr:colOff>
      <xdr:row>79</xdr:row>
      <xdr:rowOff>66675</xdr:rowOff>
    </xdr:to>
    <xdr:sp>
      <xdr:nvSpPr>
        <xdr:cNvPr id="51" name="Line 51"/>
        <xdr:cNvSpPr>
          <a:spLocks/>
        </xdr:cNvSpPr>
      </xdr:nvSpPr>
      <xdr:spPr>
        <a:xfrm>
          <a:off x="3200400" y="13506450"/>
          <a:ext cx="438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20</xdr:row>
      <xdr:rowOff>114300</xdr:rowOff>
    </xdr:from>
    <xdr:to>
      <xdr:col>13</xdr:col>
      <xdr:colOff>228600</xdr:colOff>
      <xdr:row>26</xdr:row>
      <xdr:rowOff>85725</xdr:rowOff>
    </xdr:to>
    <xdr:sp>
      <xdr:nvSpPr>
        <xdr:cNvPr id="52" name="Line 52"/>
        <xdr:cNvSpPr>
          <a:spLocks/>
        </xdr:cNvSpPr>
      </xdr:nvSpPr>
      <xdr:spPr>
        <a:xfrm flipV="1">
          <a:off x="3371850" y="3581400"/>
          <a:ext cx="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28</xdr:row>
      <xdr:rowOff>123825</xdr:rowOff>
    </xdr:from>
    <xdr:to>
      <xdr:col>13</xdr:col>
      <xdr:colOff>238125</xdr:colOff>
      <xdr:row>36</xdr:row>
      <xdr:rowOff>66675</xdr:rowOff>
    </xdr:to>
    <xdr:sp>
      <xdr:nvSpPr>
        <xdr:cNvPr id="53" name="Line 53"/>
        <xdr:cNvSpPr>
          <a:spLocks/>
        </xdr:cNvSpPr>
      </xdr:nvSpPr>
      <xdr:spPr>
        <a:xfrm>
          <a:off x="3381375" y="4933950"/>
          <a:ext cx="0"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36</xdr:row>
      <xdr:rowOff>76200</xdr:rowOff>
    </xdr:from>
    <xdr:to>
      <xdr:col>14</xdr:col>
      <xdr:colOff>161925</xdr:colOff>
      <xdr:row>36</xdr:row>
      <xdr:rowOff>76200</xdr:rowOff>
    </xdr:to>
    <xdr:sp>
      <xdr:nvSpPr>
        <xdr:cNvPr id="54" name="Line 54"/>
        <xdr:cNvSpPr>
          <a:spLocks/>
        </xdr:cNvSpPr>
      </xdr:nvSpPr>
      <xdr:spPr>
        <a:xfrm>
          <a:off x="3190875" y="6219825"/>
          <a:ext cx="428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18</xdr:row>
      <xdr:rowOff>0</xdr:rowOff>
    </xdr:from>
    <xdr:to>
      <xdr:col>7</xdr:col>
      <xdr:colOff>304800</xdr:colOff>
      <xdr:row>18</xdr:row>
      <xdr:rowOff>0</xdr:rowOff>
    </xdr:to>
    <xdr:sp>
      <xdr:nvSpPr>
        <xdr:cNvPr id="55" name="Line 55"/>
        <xdr:cNvSpPr>
          <a:spLocks/>
        </xdr:cNvSpPr>
      </xdr:nvSpPr>
      <xdr:spPr>
        <a:xfrm flipH="1">
          <a:off x="2181225" y="31242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23</xdr:row>
      <xdr:rowOff>161925</xdr:rowOff>
    </xdr:from>
    <xdr:to>
      <xdr:col>8</xdr:col>
      <xdr:colOff>9525</xdr:colOff>
      <xdr:row>23</xdr:row>
      <xdr:rowOff>161925</xdr:rowOff>
    </xdr:to>
    <xdr:sp>
      <xdr:nvSpPr>
        <xdr:cNvPr id="56" name="Line 56"/>
        <xdr:cNvSpPr>
          <a:spLocks/>
        </xdr:cNvSpPr>
      </xdr:nvSpPr>
      <xdr:spPr>
        <a:xfrm flipH="1">
          <a:off x="2133600" y="4133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18</xdr:row>
      <xdr:rowOff>0</xdr:rowOff>
    </xdr:from>
    <xdr:to>
      <xdr:col>7</xdr:col>
      <xdr:colOff>161925</xdr:colOff>
      <xdr:row>20</xdr:row>
      <xdr:rowOff>0</xdr:rowOff>
    </xdr:to>
    <xdr:sp>
      <xdr:nvSpPr>
        <xdr:cNvPr id="57" name="Line 57"/>
        <xdr:cNvSpPr>
          <a:spLocks/>
        </xdr:cNvSpPr>
      </xdr:nvSpPr>
      <xdr:spPr>
        <a:xfrm flipV="1">
          <a:off x="2362200" y="31242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22</xdr:row>
      <xdr:rowOff>0</xdr:rowOff>
    </xdr:from>
    <xdr:to>
      <xdr:col>7</xdr:col>
      <xdr:colOff>171450</xdr:colOff>
      <xdr:row>24</xdr:row>
      <xdr:rowOff>0</xdr:rowOff>
    </xdr:to>
    <xdr:sp>
      <xdr:nvSpPr>
        <xdr:cNvPr id="58" name="Line 58"/>
        <xdr:cNvSpPr>
          <a:spLocks/>
        </xdr:cNvSpPr>
      </xdr:nvSpPr>
      <xdr:spPr>
        <a:xfrm>
          <a:off x="2371725" y="38004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61</xdr:row>
      <xdr:rowOff>0</xdr:rowOff>
    </xdr:from>
    <xdr:to>
      <xdr:col>7</xdr:col>
      <xdr:colOff>304800</xdr:colOff>
      <xdr:row>61</xdr:row>
      <xdr:rowOff>0</xdr:rowOff>
    </xdr:to>
    <xdr:sp>
      <xdr:nvSpPr>
        <xdr:cNvPr id="59" name="Line 59"/>
        <xdr:cNvSpPr>
          <a:spLocks/>
        </xdr:cNvSpPr>
      </xdr:nvSpPr>
      <xdr:spPr>
        <a:xfrm flipH="1">
          <a:off x="2200275" y="10420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67</xdr:row>
      <xdr:rowOff>0</xdr:rowOff>
    </xdr:from>
    <xdr:to>
      <xdr:col>8</xdr:col>
      <xdr:colOff>0</xdr:colOff>
      <xdr:row>67</xdr:row>
      <xdr:rowOff>0</xdr:rowOff>
    </xdr:to>
    <xdr:sp>
      <xdr:nvSpPr>
        <xdr:cNvPr id="60" name="Line 60"/>
        <xdr:cNvSpPr>
          <a:spLocks/>
        </xdr:cNvSpPr>
      </xdr:nvSpPr>
      <xdr:spPr>
        <a:xfrm flipH="1">
          <a:off x="2257425" y="11439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61</xdr:row>
      <xdr:rowOff>0</xdr:rowOff>
    </xdr:from>
    <xdr:to>
      <xdr:col>7</xdr:col>
      <xdr:colOff>161925</xdr:colOff>
      <xdr:row>62</xdr:row>
      <xdr:rowOff>161925</xdr:rowOff>
    </xdr:to>
    <xdr:sp>
      <xdr:nvSpPr>
        <xdr:cNvPr id="61" name="Line 61"/>
        <xdr:cNvSpPr>
          <a:spLocks/>
        </xdr:cNvSpPr>
      </xdr:nvSpPr>
      <xdr:spPr>
        <a:xfrm flipV="1">
          <a:off x="2362200" y="104203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64</xdr:row>
      <xdr:rowOff>161925</xdr:rowOff>
    </xdr:from>
    <xdr:to>
      <xdr:col>7</xdr:col>
      <xdr:colOff>161925</xdr:colOff>
      <xdr:row>67</xdr:row>
      <xdr:rowOff>0</xdr:rowOff>
    </xdr:to>
    <xdr:sp>
      <xdr:nvSpPr>
        <xdr:cNvPr id="62" name="Line 62"/>
        <xdr:cNvSpPr>
          <a:spLocks/>
        </xdr:cNvSpPr>
      </xdr:nvSpPr>
      <xdr:spPr>
        <a:xfrm>
          <a:off x="2362200" y="110871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1</xdr:col>
      <xdr:colOff>0</xdr:colOff>
      <xdr:row>33</xdr:row>
      <xdr:rowOff>9525</xdr:rowOff>
    </xdr:to>
    <xdr:sp>
      <xdr:nvSpPr>
        <xdr:cNvPr id="1" name="Line 1"/>
        <xdr:cNvSpPr>
          <a:spLocks/>
        </xdr:cNvSpPr>
      </xdr:nvSpPr>
      <xdr:spPr>
        <a:xfrm>
          <a:off x="266700" y="487680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28</xdr:row>
      <xdr:rowOff>0</xdr:rowOff>
    </xdr:to>
    <xdr:sp>
      <xdr:nvSpPr>
        <xdr:cNvPr id="2" name="Line 2"/>
        <xdr:cNvSpPr>
          <a:spLocks/>
        </xdr:cNvSpPr>
      </xdr:nvSpPr>
      <xdr:spPr>
        <a:xfrm flipV="1">
          <a:off x="266700" y="819150"/>
          <a:ext cx="0"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3</xdr:col>
      <xdr:colOff>0</xdr:colOff>
      <xdr:row>25</xdr:row>
      <xdr:rowOff>0</xdr:rowOff>
    </xdr:to>
    <xdr:sp>
      <xdr:nvSpPr>
        <xdr:cNvPr id="3" name="Line 3"/>
        <xdr:cNvSpPr>
          <a:spLocks/>
        </xdr:cNvSpPr>
      </xdr:nvSpPr>
      <xdr:spPr>
        <a:xfrm>
          <a:off x="981075" y="3362325"/>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19050</xdr:rowOff>
    </xdr:from>
    <xdr:to>
      <xdr:col>3</xdr:col>
      <xdr:colOff>0</xdr:colOff>
      <xdr:row>18</xdr:row>
      <xdr:rowOff>161925</xdr:rowOff>
    </xdr:to>
    <xdr:sp>
      <xdr:nvSpPr>
        <xdr:cNvPr id="4" name="Line 4"/>
        <xdr:cNvSpPr>
          <a:spLocks/>
        </xdr:cNvSpPr>
      </xdr:nvSpPr>
      <xdr:spPr>
        <a:xfrm flipV="1">
          <a:off x="981075" y="838200"/>
          <a:ext cx="0" cy="2343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xdr:rowOff>
    </xdr:from>
    <xdr:to>
      <xdr:col>5</xdr:col>
      <xdr:colOff>0</xdr:colOff>
      <xdr:row>9</xdr:row>
      <xdr:rowOff>161925</xdr:rowOff>
    </xdr:to>
    <xdr:sp>
      <xdr:nvSpPr>
        <xdr:cNvPr id="5" name="Line 5"/>
        <xdr:cNvSpPr>
          <a:spLocks/>
        </xdr:cNvSpPr>
      </xdr:nvSpPr>
      <xdr:spPr>
        <a:xfrm flipV="1">
          <a:off x="1609725" y="828675"/>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17</xdr:row>
      <xdr:rowOff>0</xdr:rowOff>
    </xdr:to>
    <xdr:sp>
      <xdr:nvSpPr>
        <xdr:cNvPr id="6" name="Line 6"/>
        <xdr:cNvSpPr>
          <a:spLocks/>
        </xdr:cNvSpPr>
      </xdr:nvSpPr>
      <xdr:spPr>
        <a:xfrm>
          <a:off x="1609725" y="1847850"/>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xdr:rowOff>
    </xdr:from>
    <xdr:to>
      <xdr:col>7</xdr:col>
      <xdr:colOff>0</xdr:colOff>
      <xdr:row>8</xdr:row>
      <xdr:rowOff>152400</xdr:rowOff>
    </xdr:to>
    <xdr:sp>
      <xdr:nvSpPr>
        <xdr:cNvPr id="7" name="Line 7"/>
        <xdr:cNvSpPr>
          <a:spLocks/>
        </xdr:cNvSpPr>
      </xdr:nvSpPr>
      <xdr:spPr>
        <a:xfrm>
          <a:off x="2266950" y="11811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161925</xdr:rowOff>
    </xdr:to>
    <xdr:sp>
      <xdr:nvSpPr>
        <xdr:cNvPr id="8" name="Line 8"/>
        <xdr:cNvSpPr>
          <a:spLocks/>
        </xdr:cNvSpPr>
      </xdr:nvSpPr>
      <xdr:spPr>
        <a:xfrm flipV="1">
          <a:off x="2266950" y="8191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9525</xdr:rowOff>
    </xdr:from>
    <xdr:to>
      <xdr:col>13</xdr:col>
      <xdr:colOff>0</xdr:colOff>
      <xdr:row>5</xdr:row>
      <xdr:rowOff>161925</xdr:rowOff>
    </xdr:to>
    <xdr:sp>
      <xdr:nvSpPr>
        <xdr:cNvPr id="9" name="Line 9"/>
        <xdr:cNvSpPr>
          <a:spLocks/>
        </xdr:cNvSpPr>
      </xdr:nvSpPr>
      <xdr:spPr>
        <a:xfrm flipV="1">
          <a:off x="3343275" y="828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13</xdr:col>
      <xdr:colOff>0</xdr:colOff>
      <xdr:row>8</xdr:row>
      <xdr:rowOff>0</xdr:rowOff>
    </xdr:to>
    <xdr:sp>
      <xdr:nvSpPr>
        <xdr:cNvPr id="10" name="Line 10"/>
        <xdr:cNvSpPr>
          <a:spLocks/>
        </xdr:cNvSpPr>
      </xdr:nvSpPr>
      <xdr:spPr>
        <a:xfrm>
          <a:off x="3343275" y="11715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266700</xdr:colOff>
      <xdr:row>5</xdr:row>
      <xdr:rowOff>9525</xdr:rowOff>
    </xdr:from>
    <xdr:to>
      <xdr:col>14</xdr:col>
      <xdr:colOff>266700</xdr:colOff>
      <xdr:row>9</xdr:row>
      <xdr:rowOff>161925</xdr:rowOff>
    </xdr:to>
    <xdr:sp>
      <xdr:nvSpPr>
        <xdr:cNvPr id="11" name="Line 11"/>
        <xdr:cNvSpPr>
          <a:spLocks/>
        </xdr:cNvSpPr>
      </xdr:nvSpPr>
      <xdr:spPr>
        <a:xfrm flipV="1">
          <a:off x="3962400" y="828675"/>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266700</xdr:colOff>
      <xdr:row>10</xdr:row>
      <xdr:rowOff>161925</xdr:rowOff>
    </xdr:from>
    <xdr:to>
      <xdr:col>14</xdr:col>
      <xdr:colOff>266700</xdr:colOff>
      <xdr:row>16</xdr:row>
      <xdr:rowOff>0</xdr:rowOff>
    </xdr:to>
    <xdr:sp>
      <xdr:nvSpPr>
        <xdr:cNvPr id="12" name="Line 12"/>
        <xdr:cNvSpPr>
          <a:spLocks/>
        </xdr:cNvSpPr>
      </xdr:nvSpPr>
      <xdr:spPr>
        <a:xfrm>
          <a:off x="3962400" y="183832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4</xdr:row>
      <xdr:rowOff>66675</xdr:rowOff>
    </xdr:from>
    <xdr:to>
      <xdr:col>16</xdr:col>
      <xdr:colOff>266700</xdr:colOff>
      <xdr:row>19</xdr:row>
      <xdr:rowOff>0</xdr:rowOff>
    </xdr:to>
    <xdr:sp>
      <xdr:nvSpPr>
        <xdr:cNvPr id="13" name="Line 13"/>
        <xdr:cNvSpPr>
          <a:spLocks/>
        </xdr:cNvSpPr>
      </xdr:nvSpPr>
      <xdr:spPr>
        <a:xfrm flipH="1" flipV="1">
          <a:off x="4572000" y="819150"/>
          <a:ext cx="0" cy="2371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20</xdr:row>
      <xdr:rowOff>0</xdr:rowOff>
    </xdr:from>
    <xdr:to>
      <xdr:col>16</xdr:col>
      <xdr:colOff>266700</xdr:colOff>
      <xdr:row>24</xdr:row>
      <xdr:rowOff>0</xdr:rowOff>
    </xdr:to>
    <xdr:sp>
      <xdr:nvSpPr>
        <xdr:cNvPr id="14" name="Line 14"/>
        <xdr:cNvSpPr>
          <a:spLocks/>
        </xdr:cNvSpPr>
      </xdr:nvSpPr>
      <xdr:spPr>
        <a:xfrm>
          <a:off x="4572000" y="33623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219075</xdr:colOff>
      <xdr:row>5</xdr:row>
      <xdr:rowOff>0</xdr:rowOff>
    </xdr:from>
    <xdr:to>
      <xdr:col>18</xdr:col>
      <xdr:colOff>219075</xdr:colOff>
      <xdr:row>28</xdr:row>
      <xdr:rowOff>0</xdr:rowOff>
    </xdr:to>
    <xdr:sp>
      <xdr:nvSpPr>
        <xdr:cNvPr id="15" name="Line 15"/>
        <xdr:cNvSpPr>
          <a:spLocks/>
        </xdr:cNvSpPr>
      </xdr:nvSpPr>
      <xdr:spPr>
        <a:xfrm flipH="1" flipV="1">
          <a:off x="5162550" y="819150"/>
          <a:ext cx="0" cy="38862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219075</xdr:colOff>
      <xdr:row>29</xdr:row>
      <xdr:rowOff>0</xdr:rowOff>
    </xdr:from>
    <xdr:to>
      <xdr:col>18</xdr:col>
      <xdr:colOff>219075</xdr:colOff>
      <xdr:row>32</xdr:row>
      <xdr:rowOff>9525</xdr:rowOff>
    </xdr:to>
    <xdr:sp>
      <xdr:nvSpPr>
        <xdr:cNvPr id="16" name="Line 16"/>
        <xdr:cNvSpPr>
          <a:spLocks/>
        </xdr:cNvSpPr>
      </xdr:nvSpPr>
      <xdr:spPr>
        <a:xfrm>
          <a:off x="5162550" y="487680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0</xdr:rowOff>
    </xdr:from>
    <xdr:to>
      <xdr:col>23</xdr:col>
      <xdr:colOff>0</xdr:colOff>
      <xdr:row>13</xdr:row>
      <xdr:rowOff>0</xdr:rowOff>
    </xdr:to>
    <xdr:sp>
      <xdr:nvSpPr>
        <xdr:cNvPr id="17" name="Line 17"/>
        <xdr:cNvSpPr>
          <a:spLocks/>
        </xdr:cNvSpPr>
      </xdr:nvSpPr>
      <xdr:spPr>
        <a:xfrm flipV="1">
          <a:off x="6134100" y="819150"/>
          <a:ext cx="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14</xdr:row>
      <xdr:rowOff>0</xdr:rowOff>
    </xdr:from>
    <xdr:to>
      <xdr:col>23</xdr:col>
      <xdr:colOff>0</xdr:colOff>
      <xdr:row>22</xdr:row>
      <xdr:rowOff>0</xdr:rowOff>
    </xdr:to>
    <xdr:sp>
      <xdr:nvSpPr>
        <xdr:cNvPr id="18" name="Line 18"/>
        <xdr:cNvSpPr>
          <a:spLocks/>
        </xdr:cNvSpPr>
      </xdr:nvSpPr>
      <xdr:spPr>
        <a:xfrm>
          <a:off x="6134100" y="235267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xdr:row>
      <xdr:rowOff>0</xdr:rowOff>
    </xdr:from>
    <xdr:to>
      <xdr:col>21</xdr:col>
      <xdr:colOff>0</xdr:colOff>
      <xdr:row>3</xdr:row>
      <xdr:rowOff>0</xdr:rowOff>
    </xdr:to>
    <xdr:sp>
      <xdr:nvSpPr>
        <xdr:cNvPr id="19" name="Line 19"/>
        <xdr:cNvSpPr>
          <a:spLocks/>
        </xdr:cNvSpPr>
      </xdr:nvSpPr>
      <xdr:spPr>
        <a:xfrm>
          <a:off x="4581525" y="58102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xdr:row>
      <xdr:rowOff>0</xdr:rowOff>
    </xdr:from>
    <xdr:to>
      <xdr:col>15</xdr:col>
      <xdr:colOff>0</xdr:colOff>
      <xdr:row>3</xdr:row>
      <xdr:rowOff>0</xdr:rowOff>
    </xdr:to>
    <xdr:sp>
      <xdr:nvSpPr>
        <xdr:cNvPr id="20" name="Line 20"/>
        <xdr:cNvSpPr>
          <a:spLocks/>
        </xdr:cNvSpPr>
      </xdr:nvSpPr>
      <xdr:spPr>
        <a:xfrm flipH="1">
          <a:off x="3038475" y="581025"/>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76200</xdr:colOff>
      <xdr:row>5</xdr:row>
      <xdr:rowOff>9525</xdr:rowOff>
    </xdr:from>
    <xdr:to>
      <xdr:col>25</xdr:col>
      <xdr:colOff>76200</xdr:colOff>
      <xdr:row>22</xdr:row>
      <xdr:rowOff>161925</xdr:rowOff>
    </xdr:to>
    <xdr:sp>
      <xdr:nvSpPr>
        <xdr:cNvPr id="21" name="Line 21"/>
        <xdr:cNvSpPr>
          <a:spLocks/>
        </xdr:cNvSpPr>
      </xdr:nvSpPr>
      <xdr:spPr>
        <a:xfrm flipV="1">
          <a:off x="6924675" y="828675"/>
          <a:ext cx="0" cy="3028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85725</xdr:colOff>
      <xdr:row>24</xdr:row>
      <xdr:rowOff>0</xdr:rowOff>
    </xdr:from>
    <xdr:to>
      <xdr:col>25</xdr:col>
      <xdr:colOff>85725</xdr:colOff>
      <xdr:row>36</xdr:row>
      <xdr:rowOff>9525</xdr:rowOff>
    </xdr:to>
    <xdr:sp>
      <xdr:nvSpPr>
        <xdr:cNvPr id="22" name="Line 22"/>
        <xdr:cNvSpPr>
          <a:spLocks/>
        </xdr:cNvSpPr>
      </xdr:nvSpPr>
      <xdr:spPr>
        <a:xfrm>
          <a:off x="6934200" y="4038600"/>
          <a:ext cx="0" cy="2009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20</xdr:row>
      <xdr:rowOff>85725</xdr:rowOff>
    </xdr:from>
    <xdr:to>
      <xdr:col>21</xdr:col>
      <xdr:colOff>0</xdr:colOff>
      <xdr:row>20</xdr:row>
      <xdr:rowOff>85725</xdr:rowOff>
    </xdr:to>
    <xdr:sp>
      <xdr:nvSpPr>
        <xdr:cNvPr id="23" name="Line 23"/>
        <xdr:cNvSpPr>
          <a:spLocks/>
        </xdr:cNvSpPr>
      </xdr:nvSpPr>
      <xdr:spPr>
        <a:xfrm>
          <a:off x="3048000" y="3448050"/>
          <a:ext cx="270510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26</xdr:row>
      <xdr:rowOff>133350</xdr:rowOff>
    </xdr:from>
    <xdr:to>
      <xdr:col>14</xdr:col>
      <xdr:colOff>219075</xdr:colOff>
      <xdr:row>28</xdr:row>
      <xdr:rowOff>161925</xdr:rowOff>
    </xdr:to>
    <xdr:sp>
      <xdr:nvSpPr>
        <xdr:cNvPr id="24" name="Rectangle 24"/>
        <xdr:cNvSpPr>
          <a:spLocks/>
        </xdr:cNvSpPr>
      </xdr:nvSpPr>
      <xdr:spPr>
        <a:xfrm>
          <a:off x="3324225" y="4505325"/>
          <a:ext cx="590550" cy="3619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40" Shelf Height</a:t>
          </a:r>
        </a:p>
      </xdr:txBody>
    </xdr:sp>
    <xdr:clientData/>
  </xdr:twoCellAnchor>
  <xdr:twoCellAnchor>
    <xdr:from>
      <xdr:col>13</xdr:col>
      <xdr:colOff>228600</xdr:colOff>
      <xdr:row>20</xdr:row>
      <xdr:rowOff>85725</xdr:rowOff>
    </xdr:from>
    <xdr:to>
      <xdr:col>13</xdr:col>
      <xdr:colOff>228600</xdr:colOff>
      <xdr:row>26</xdr:row>
      <xdr:rowOff>142875</xdr:rowOff>
    </xdr:to>
    <xdr:sp>
      <xdr:nvSpPr>
        <xdr:cNvPr id="25" name="Line 25"/>
        <xdr:cNvSpPr>
          <a:spLocks/>
        </xdr:cNvSpPr>
      </xdr:nvSpPr>
      <xdr:spPr>
        <a:xfrm flipV="1">
          <a:off x="3571875" y="3448050"/>
          <a:ext cx="0"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28</xdr:row>
      <xdr:rowOff>161925</xdr:rowOff>
    </xdr:from>
    <xdr:to>
      <xdr:col>13</xdr:col>
      <xdr:colOff>238125</xdr:colOff>
      <xdr:row>36</xdr:row>
      <xdr:rowOff>76200</xdr:rowOff>
    </xdr:to>
    <xdr:sp>
      <xdr:nvSpPr>
        <xdr:cNvPr id="26" name="Line 26"/>
        <xdr:cNvSpPr>
          <a:spLocks/>
        </xdr:cNvSpPr>
      </xdr:nvSpPr>
      <xdr:spPr>
        <a:xfrm>
          <a:off x="3581400" y="4867275"/>
          <a:ext cx="0" cy="1247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36</xdr:row>
      <xdr:rowOff>76200</xdr:rowOff>
    </xdr:from>
    <xdr:to>
      <xdr:col>14</xdr:col>
      <xdr:colOff>85725</xdr:colOff>
      <xdr:row>36</xdr:row>
      <xdr:rowOff>76200</xdr:rowOff>
    </xdr:to>
    <xdr:sp>
      <xdr:nvSpPr>
        <xdr:cNvPr id="27" name="Line 27"/>
        <xdr:cNvSpPr>
          <a:spLocks/>
        </xdr:cNvSpPr>
      </xdr:nvSpPr>
      <xdr:spPr>
        <a:xfrm>
          <a:off x="3409950" y="6115050"/>
          <a:ext cx="3714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18</xdr:row>
      <xdr:rowOff>0</xdr:rowOff>
    </xdr:from>
    <xdr:to>
      <xdr:col>8</xdr:col>
      <xdr:colOff>9525</xdr:colOff>
      <xdr:row>18</xdr:row>
      <xdr:rowOff>0</xdr:rowOff>
    </xdr:to>
    <xdr:sp>
      <xdr:nvSpPr>
        <xdr:cNvPr id="28" name="Line 28"/>
        <xdr:cNvSpPr>
          <a:spLocks/>
        </xdr:cNvSpPr>
      </xdr:nvSpPr>
      <xdr:spPr>
        <a:xfrm flipH="1">
          <a:off x="2276475" y="3019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24</xdr:row>
      <xdr:rowOff>0</xdr:rowOff>
    </xdr:from>
    <xdr:to>
      <xdr:col>8</xdr:col>
      <xdr:colOff>9525</xdr:colOff>
      <xdr:row>24</xdr:row>
      <xdr:rowOff>0</xdr:rowOff>
    </xdr:to>
    <xdr:sp>
      <xdr:nvSpPr>
        <xdr:cNvPr id="29" name="Line 29"/>
        <xdr:cNvSpPr>
          <a:spLocks/>
        </xdr:cNvSpPr>
      </xdr:nvSpPr>
      <xdr:spPr>
        <a:xfrm flipH="1">
          <a:off x="2276475" y="40386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18</xdr:row>
      <xdr:rowOff>0</xdr:rowOff>
    </xdr:from>
    <xdr:to>
      <xdr:col>7</xdr:col>
      <xdr:colOff>171450</xdr:colOff>
      <xdr:row>20</xdr:row>
      <xdr:rowOff>0</xdr:rowOff>
    </xdr:to>
    <xdr:sp>
      <xdr:nvSpPr>
        <xdr:cNvPr id="30" name="Line 30"/>
        <xdr:cNvSpPr>
          <a:spLocks/>
        </xdr:cNvSpPr>
      </xdr:nvSpPr>
      <xdr:spPr>
        <a:xfrm flipV="1">
          <a:off x="2438400" y="30194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22</xdr:row>
      <xdr:rowOff>0</xdr:rowOff>
    </xdr:from>
    <xdr:to>
      <xdr:col>7</xdr:col>
      <xdr:colOff>180975</xdr:colOff>
      <xdr:row>24</xdr:row>
      <xdr:rowOff>0</xdr:rowOff>
    </xdr:to>
    <xdr:sp>
      <xdr:nvSpPr>
        <xdr:cNvPr id="31" name="Line 31"/>
        <xdr:cNvSpPr>
          <a:spLocks/>
        </xdr:cNvSpPr>
      </xdr:nvSpPr>
      <xdr:spPr>
        <a:xfrm>
          <a:off x="2447925" y="36957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161925</xdr:rowOff>
    </xdr:from>
    <xdr:to>
      <xdr:col>1</xdr:col>
      <xdr:colOff>0</xdr:colOff>
      <xdr:row>33</xdr:row>
      <xdr:rowOff>0</xdr:rowOff>
    </xdr:to>
    <xdr:sp>
      <xdr:nvSpPr>
        <xdr:cNvPr id="1" name="Line 5"/>
        <xdr:cNvSpPr>
          <a:spLocks/>
        </xdr:cNvSpPr>
      </xdr:nvSpPr>
      <xdr:spPr>
        <a:xfrm>
          <a:off x="390525" y="3133725"/>
          <a:ext cx="0" cy="2305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17</xdr:row>
      <xdr:rowOff>161925</xdr:rowOff>
    </xdr:to>
    <xdr:sp>
      <xdr:nvSpPr>
        <xdr:cNvPr id="2" name="Line 6"/>
        <xdr:cNvSpPr>
          <a:spLocks/>
        </xdr:cNvSpPr>
      </xdr:nvSpPr>
      <xdr:spPr>
        <a:xfrm flipV="1">
          <a:off x="390525" y="790575"/>
          <a:ext cx="0"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xdr:rowOff>
    </xdr:from>
    <xdr:to>
      <xdr:col>3</xdr:col>
      <xdr:colOff>0</xdr:colOff>
      <xdr:row>6</xdr:row>
      <xdr:rowOff>0</xdr:rowOff>
    </xdr:to>
    <xdr:sp>
      <xdr:nvSpPr>
        <xdr:cNvPr id="3" name="Line 8"/>
        <xdr:cNvSpPr>
          <a:spLocks/>
        </xdr:cNvSpPr>
      </xdr:nvSpPr>
      <xdr:spPr>
        <a:xfrm flipV="1">
          <a:off x="1009650" y="8001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3</xdr:col>
      <xdr:colOff>0</xdr:colOff>
      <xdr:row>9</xdr:row>
      <xdr:rowOff>9525</xdr:rowOff>
    </xdr:to>
    <xdr:sp>
      <xdr:nvSpPr>
        <xdr:cNvPr id="4" name="Line 9"/>
        <xdr:cNvSpPr>
          <a:spLocks/>
        </xdr:cNvSpPr>
      </xdr:nvSpPr>
      <xdr:spPr>
        <a:xfrm>
          <a:off x="1009650" y="11430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5</xdr:row>
      <xdr:rowOff>9525</xdr:rowOff>
    </xdr:from>
    <xdr:to>
      <xdr:col>9</xdr:col>
      <xdr:colOff>9525</xdr:colOff>
      <xdr:row>5</xdr:row>
      <xdr:rowOff>171450</xdr:rowOff>
    </xdr:to>
    <xdr:sp>
      <xdr:nvSpPr>
        <xdr:cNvPr id="5" name="Line 10"/>
        <xdr:cNvSpPr>
          <a:spLocks/>
        </xdr:cNvSpPr>
      </xdr:nvSpPr>
      <xdr:spPr>
        <a:xfrm flipV="1">
          <a:off x="1838325" y="8001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7</xdr:row>
      <xdr:rowOff>0</xdr:rowOff>
    </xdr:from>
    <xdr:to>
      <xdr:col>9</xdr:col>
      <xdr:colOff>9525</xdr:colOff>
      <xdr:row>8</xdr:row>
      <xdr:rowOff>0</xdr:rowOff>
    </xdr:to>
    <xdr:sp>
      <xdr:nvSpPr>
        <xdr:cNvPr id="6" name="Line 11"/>
        <xdr:cNvSpPr>
          <a:spLocks/>
        </xdr:cNvSpPr>
      </xdr:nvSpPr>
      <xdr:spPr>
        <a:xfrm>
          <a:off x="1838325" y="11430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5</xdr:row>
      <xdr:rowOff>9525</xdr:rowOff>
    </xdr:from>
    <xdr:to>
      <xdr:col>11</xdr:col>
      <xdr:colOff>9525</xdr:colOff>
      <xdr:row>17</xdr:row>
      <xdr:rowOff>161925</xdr:rowOff>
    </xdr:to>
    <xdr:sp>
      <xdr:nvSpPr>
        <xdr:cNvPr id="7" name="Line 12"/>
        <xdr:cNvSpPr>
          <a:spLocks/>
        </xdr:cNvSpPr>
      </xdr:nvSpPr>
      <xdr:spPr>
        <a:xfrm flipV="1">
          <a:off x="2419350" y="800100"/>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19</xdr:row>
      <xdr:rowOff>9525</xdr:rowOff>
    </xdr:from>
    <xdr:to>
      <xdr:col>11</xdr:col>
      <xdr:colOff>9525</xdr:colOff>
      <xdr:row>32</xdr:row>
      <xdr:rowOff>0</xdr:rowOff>
    </xdr:to>
    <xdr:sp>
      <xdr:nvSpPr>
        <xdr:cNvPr id="8" name="Line 13"/>
        <xdr:cNvSpPr>
          <a:spLocks/>
        </xdr:cNvSpPr>
      </xdr:nvSpPr>
      <xdr:spPr>
        <a:xfrm>
          <a:off x="2419350" y="3152775"/>
          <a:ext cx="0" cy="2124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xdr:row>
      <xdr:rowOff>57150</xdr:rowOff>
    </xdr:from>
    <xdr:to>
      <xdr:col>17</xdr:col>
      <xdr:colOff>0</xdr:colOff>
      <xdr:row>12</xdr:row>
      <xdr:rowOff>161925</xdr:rowOff>
    </xdr:to>
    <xdr:sp>
      <xdr:nvSpPr>
        <xdr:cNvPr id="9" name="Line 14"/>
        <xdr:cNvSpPr>
          <a:spLocks/>
        </xdr:cNvSpPr>
      </xdr:nvSpPr>
      <xdr:spPr>
        <a:xfrm flipV="1">
          <a:off x="4095750" y="781050"/>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0</xdr:rowOff>
    </xdr:from>
    <xdr:to>
      <xdr:col>17</xdr:col>
      <xdr:colOff>0</xdr:colOff>
      <xdr:row>22</xdr:row>
      <xdr:rowOff>0</xdr:rowOff>
    </xdr:to>
    <xdr:sp>
      <xdr:nvSpPr>
        <xdr:cNvPr id="10" name="Line 15"/>
        <xdr:cNvSpPr>
          <a:spLocks/>
        </xdr:cNvSpPr>
      </xdr:nvSpPr>
      <xdr:spPr>
        <a:xfrm>
          <a:off x="4095750" y="2314575"/>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9525</xdr:rowOff>
    </xdr:from>
    <xdr:to>
      <xdr:col>19</xdr:col>
      <xdr:colOff>0</xdr:colOff>
      <xdr:row>22</xdr:row>
      <xdr:rowOff>161925</xdr:rowOff>
    </xdr:to>
    <xdr:sp>
      <xdr:nvSpPr>
        <xdr:cNvPr id="11" name="Line 16"/>
        <xdr:cNvSpPr>
          <a:spLocks/>
        </xdr:cNvSpPr>
      </xdr:nvSpPr>
      <xdr:spPr>
        <a:xfrm flipV="1">
          <a:off x="4695825" y="800100"/>
          <a:ext cx="0" cy="2990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36</xdr:row>
      <xdr:rowOff>9525</xdr:rowOff>
    </xdr:to>
    <xdr:sp>
      <xdr:nvSpPr>
        <xdr:cNvPr id="12" name="Line 17"/>
        <xdr:cNvSpPr>
          <a:spLocks/>
        </xdr:cNvSpPr>
      </xdr:nvSpPr>
      <xdr:spPr>
        <a:xfrm>
          <a:off x="4695825" y="3971925"/>
          <a:ext cx="0"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0</xdr:rowOff>
    </xdr:from>
    <xdr:to>
      <xdr:col>1</xdr:col>
      <xdr:colOff>0</xdr:colOff>
      <xdr:row>60</xdr:row>
      <xdr:rowOff>161925</xdr:rowOff>
    </xdr:to>
    <xdr:sp>
      <xdr:nvSpPr>
        <xdr:cNvPr id="13" name="Line 18"/>
        <xdr:cNvSpPr>
          <a:spLocks/>
        </xdr:cNvSpPr>
      </xdr:nvSpPr>
      <xdr:spPr>
        <a:xfrm flipV="1">
          <a:off x="390525" y="7858125"/>
          <a:ext cx="0"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62</xdr:row>
      <xdr:rowOff>0</xdr:rowOff>
    </xdr:from>
    <xdr:to>
      <xdr:col>1</xdr:col>
      <xdr:colOff>0</xdr:colOff>
      <xdr:row>76</xdr:row>
      <xdr:rowOff>0</xdr:rowOff>
    </xdr:to>
    <xdr:sp>
      <xdr:nvSpPr>
        <xdr:cNvPr id="14" name="Line 19"/>
        <xdr:cNvSpPr>
          <a:spLocks/>
        </xdr:cNvSpPr>
      </xdr:nvSpPr>
      <xdr:spPr>
        <a:xfrm>
          <a:off x="390525" y="10210800"/>
          <a:ext cx="0" cy="2295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48</xdr:row>
      <xdr:rowOff>0</xdr:rowOff>
    </xdr:from>
    <xdr:to>
      <xdr:col>2</xdr:col>
      <xdr:colOff>266700</xdr:colOff>
      <xdr:row>49</xdr:row>
      <xdr:rowOff>0</xdr:rowOff>
    </xdr:to>
    <xdr:sp>
      <xdr:nvSpPr>
        <xdr:cNvPr id="15" name="Line 20"/>
        <xdr:cNvSpPr>
          <a:spLocks/>
        </xdr:cNvSpPr>
      </xdr:nvSpPr>
      <xdr:spPr>
        <a:xfrm flipV="1">
          <a:off x="1000125" y="78581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50</xdr:row>
      <xdr:rowOff>9525</xdr:rowOff>
    </xdr:from>
    <xdr:to>
      <xdr:col>3</xdr:col>
      <xdr:colOff>0</xdr:colOff>
      <xdr:row>52</xdr:row>
      <xdr:rowOff>9525</xdr:rowOff>
    </xdr:to>
    <xdr:sp>
      <xdr:nvSpPr>
        <xdr:cNvPr id="16" name="Line 21"/>
        <xdr:cNvSpPr>
          <a:spLocks/>
        </xdr:cNvSpPr>
      </xdr:nvSpPr>
      <xdr:spPr>
        <a:xfrm>
          <a:off x="1009650" y="82200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0</xdr:rowOff>
    </xdr:from>
    <xdr:to>
      <xdr:col>9</xdr:col>
      <xdr:colOff>0</xdr:colOff>
      <xdr:row>48</xdr:row>
      <xdr:rowOff>171450</xdr:rowOff>
    </xdr:to>
    <xdr:sp>
      <xdr:nvSpPr>
        <xdr:cNvPr id="17" name="Line 22"/>
        <xdr:cNvSpPr>
          <a:spLocks/>
        </xdr:cNvSpPr>
      </xdr:nvSpPr>
      <xdr:spPr>
        <a:xfrm flipV="1">
          <a:off x="1828800" y="78581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0</xdr:rowOff>
    </xdr:from>
    <xdr:to>
      <xdr:col>9</xdr:col>
      <xdr:colOff>0</xdr:colOff>
      <xdr:row>51</xdr:row>
      <xdr:rowOff>0</xdr:rowOff>
    </xdr:to>
    <xdr:sp>
      <xdr:nvSpPr>
        <xdr:cNvPr id="18" name="Line 23"/>
        <xdr:cNvSpPr>
          <a:spLocks/>
        </xdr:cNvSpPr>
      </xdr:nvSpPr>
      <xdr:spPr>
        <a:xfrm>
          <a:off x="1828800" y="82105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47</xdr:row>
      <xdr:rowOff>47625</xdr:rowOff>
    </xdr:from>
    <xdr:to>
      <xdr:col>11</xdr:col>
      <xdr:colOff>9525</xdr:colOff>
      <xdr:row>60</xdr:row>
      <xdr:rowOff>152400</xdr:rowOff>
    </xdr:to>
    <xdr:sp>
      <xdr:nvSpPr>
        <xdr:cNvPr id="19" name="Line 24"/>
        <xdr:cNvSpPr>
          <a:spLocks/>
        </xdr:cNvSpPr>
      </xdr:nvSpPr>
      <xdr:spPr>
        <a:xfrm flipV="1">
          <a:off x="2419350" y="7848600"/>
          <a:ext cx="0"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62</xdr:row>
      <xdr:rowOff>0</xdr:rowOff>
    </xdr:from>
    <xdr:to>
      <xdr:col>11</xdr:col>
      <xdr:colOff>9525</xdr:colOff>
      <xdr:row>75</xdr:row>
      <xdr:rowOff>0</xdr:rowOff>
    </xdr:to>
    <xdr:sp>
      <xdr:nvSpPr>
        <xdr:cNvPr id="20" name="Line 25"/>
        <xdr:cNvSpPr>
          <a:spLocks/>
        </xdr:cNvSpPr>
      </xdr:nvSpPr>
      <xdr:spPr>
        <a:xfrm>
          <a:off x="2419350" y="10210800"/>
          <a:ext cx="0" cy="2133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48</xdr:row>
      <xdr:rowOff>0</xdr:rowOff>
    </xdr:from>
    <xdr:to>
      <xdr:col>17</xdr:col>
      <xdr:colOff>0</xdr:colOff>
      <xdr:row>56</xdr:row>
      <xdr:rowOff>0</xdr:rowOff>
    </xdr:to>
    <xdr:sp>
      <xdr:nvSpPr>
        <xdr:cNvPr id="21" name="Line 26"/>
        <xdr:cNvSpPr>
          <a:spLocks/>
        </xdr:cNvSpPr>
      </xdr:nvSpPr>
      <xdr:spPr>
        <a:xfrm flipV="1">
          <a:off x="4095750" y="785812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56</xdr:row>
      <xdr:rowOff>161925</xdr:rowOff>
    </xdr:from>
    <xdr:to>
      <xdr:col>17</xdr:col>
      <xdr:colOff>0</xdr:colOff>
      <xdr:row>65</xdr:row>
      <xdr:rowOff>0</xdr:rowOff>
    </xdr:to>
    <xdr:sp>
      <xdr:nvSpPr>
        <xdr:cNvPr id="22" name="Line 27"/>
        <xdr:cNvSpPr>
          <a:spLocks/>
        </xdr:cNvSpPr>
      </xdr:nvSpPr>
      <xdr:spPr>
        <a:xfrm>
          <a:off x="4095750" y="9372600"/>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67</xdr:row>
      <xdr:rowOff>0</xdr:rowOff>
    </xdr:from>
    <xdr:to>
      <xdr:col>19</xdr:col>
      <xdr:colOff>0</xdr:colOff>
      <xdr:row>78</xdr:row>
      <xdr:rowOff>161925</xdr:rowOff>
    </xdr:to>
    <xdr:sp>
      <xdr:nvSpPr>
        <xdr:cNvPr id="23" name="Line 28"/>
        <xdr:cNvSpPr>
          <a:spLocks/>
        </xdr:cNvSpPr>
      </xdr:nvSpPr>
      <xdr:spPr>
        <a:xfrm>
          <a:off x="4695825" y="11039475"/>
          <a:ext cx="0" cy="1962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48</xdr:row>
      <xdr:rowOff>9525</xdr:rowOff>
    </xdr:from>
    <xdr:to>
      <xdr:col>19</xdr:col>
      <xdr:colOff>0</xdr:colOff>
      <xdr:row>65</xdr:row>
      <xdr:rowOff>161925</xdr:rowOff>
    </xdr:to>
    <xdr:sp>
      <xdr:nvSpPr>
        <xdr:cNvPr id="24" name="Line 29"/>
        <xdr:cNvSpPr>
          <a:spLocks/>
        </xdr:cNvSpPr>
      </xdr:nvSpPr>
      <xdr:spPr>
        <a:xfrm flipV="1">
          <a:off x="4695825" y="7867650"/>
          <a:ext cx="0" cy="2990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104</xdr:row>
      <xdr:rowOff>161925</xdr:rowOff>
    </xdr:from>
    <xdr:to>
      <xdr:col>1</xdr:col>
      <xdr:colOff>0</xdr:colOff>
      <xdr:row>119</xdr:row>
      <xdr:rowOff>9525</xdr:rowOff>
    </xdr:to>
    <xdr:sp>
      <xdr:nvSpPr>
        <xdr:cNvPr id="25" name="Line 30"/>
        <xdr:cNvSpPr>
          <a:spLocks/>
        </xdr:cNvSpPr>
      </xdr:nvSpPr>
      <xdr:spPr>
        <a:xfrm>
          <a:off x="390525" y="17316450"/>
          <a:ext cx="0" cy="2314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91</xdr:row>
      <xdr:rowOff>9525</xdr:rowOff>
    </xdr:from>
    <xdr:to>
      <xdr:col>1</xdr:col>
      <xdr:colOff>0</xdr:colOff>
      <xdr:row>103</xdr:row>
      <xdr:rowOff>161925</xdr:rowOff>
    </xdr:to>
    <xdr:sp>
      <xdr:nvSpPr>
        <xdr:cNvPr id="26" name="Line 31"/>
        <xdr:cNvSpPr>
          <a:spLocks/>
        </xdr:cNvSpPr>
      </xdr:nvSpPr>
      <xdr:spPr>
        <a:xfrm flipV="1">
          <a:off x="390525" y="149828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91</xdr:row>
      <xdr:rowOff>9525</xdr:rowOff>
    </xdr:from>
    <xdr:to>
      <xdr:col>3</xdr:col>
      <xdr:colOff>0</xdr:colOff>
      <xdr:row>91</xdr:row>
      <xdr:rowOff>171450</xdr:rowOff>
    </xdr:to>
    <xdr:sp>
      <xdr:nvSpPr>
        <xdr:cNvPr id="27" name="Line 32"/>
        <xdr:cNvSpPr>
          <a:spLocks/>
        </xdr:cNvSpPr>
      </xdr:nvSpPr>
      <xdr:spPr>
        <a:xfrm flipV="1">
          <a:off x="1009650" y="14982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93</xdr:row>
      <xdr:rowOff>0</xdr:rowOff>
    </xdr:from>
    <xdr:to>
      <xdr:col>3</xdr:col>
      <xdr:colOff>0</xdr:colOff>
      <xdr:row>94</xdr:row>
      <xdr:rowOff>152400</xdr:rowOff>
    </xdr:to>
    <xdr:sp>
      <xdr:nvSpPr>
        <xdr:cNvPr id="28" name="Line 33"/>
        <xdr:cNvSpPr>
          <a:spLocks/>
        </xdr:cNvSpPr>
      </xdr:nvSpPr>
      <xdr:spPr>
        <a:xfrm>
          <a:off x="1009650" y="15325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90</xdr:row>
      <xdr:rowOff>47625</xdr:rowOff>
    </xdr:from>
    <xdr:to>
      <xdr:col>9</xdr:col>
      <xdr:colOff>0</xdr:colOff>
      <xdr:row>91</xdr:row>
      <xdr:rowOff>161925</xdr:rowOff>
    </xdr:to>
    <xdr:sp>
      <xdr:nvSpPr>
        <xdr:cNvPr id="29" name="Line 34"/>
        <xdr:cNvSpPr>
          <a:spLocks/>
        </xdr:cNvSpPr>
      </xdr:nvSpPr>
      <xdr:spPr>
        <a:xfrm flipV="1">
          <a:off x="1828800" y="14963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92</xdr:row>
      <xdr:rowOff>161925</xdr:rowOff>
    </xdr:from>
    <xdr:to>
      <xdr:col>9</xdr:col>
      <xdr:colOff>9525</xdr:colOff>
      <xdr:row>94</xdr:row>
      <xdr:rowOff>0</xdr:rowOff>
    </xdr:to>
    <xdr:sp>
      <xdr:nvSpPr>
        <xdr:cNvPr id="30" name="Line 35"/>
        <xdr:cNvSpPr>
          <a:spLocks/>
        </xdr:cNvSpPr>
      </xdr:nvSpPr>
      <xdr:spPr>
        <a:xfrm>
          <a:off x="1838325" y="153162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91</xdr:row>
      <xdr:rowOff>9525</xdr:rowOff>
    </xdr:from>
    <xdr:to>
      <xdr:col>11</xdr:col>
      <xdr:colOff>0</xdr:colOff>
      <xdr:row>103</xdr:row>
      <xdr:rowOff>161925</xdr:rowOff>
    </xdr:to>
    <xdr:sp>
      <xdr:nvSpPr>
        <xdr:cNvPr id="31" name="Line 36"/>
        <xdr:cNvSpPr>
          <a:spLocks/>
        </xdr:cNvSpPr>
      </xdr:nvSpPr>
      <xdr:spPr>
        <a:xfrm flipV="1">
          <a:off x="2409825" y="149828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105</xdr:row>
      <xdr:rowOff>0</xdr:rowOff>
    </xdr:from>
    <xdr:to>
      <xdr:col>11</xdr:col>
      <xdr:colOff>0</xdr:colOff>
      <xdr:row>118</xdr:row>
      <xdr:rowOff>0</xdr:rowOff>
    </xdr:to>
    <xdr:sp>
      <xdr:nvSpPr>
        <xdr:cNvPr id="32" name="Line 37"/>
        <xdr:cNvSpPr>
          <a:spLocks/>
        </xdr:cNvSpPr>
      </xdr:nvSpPr>
      <xdr:spPr>
        <a:xfrm>
          <a:off x="2409825" y="17325975"/>
          <a:ext cx="0" cy="2133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91</xdr:row>
      <xdr:rowOff>0</xdr:rowOff>
    </xdr:from>
    <xdr:to>
      <xdr:col>17</xdr:col>
      <xdr:colOff>0</xdr:colOff>
      <xdr:row>98</xdr:row>
      <xdr:rowOff>161925</xdr:rowOff>
    </xdr:to>
    <xdr:sp>
      <xdr:nvSpPr>
        <xdr:cNvPr id="33" name="Line 38"/>
        <xdr:cNvSpPr>
          <a:spLocks/>
        </xdr:cNvSpPr>
      </xdr:nvSpPr>
      <xdr:spPr>
        <a:xfrm flipH="1" flipV="1">
          <a:off x="4095750" y="1497330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100</xdr:row>
      <xdr:rowOff>9525</xdr:rowOff>
    </xdr:from>
    <xdr:to>
      <xdr:col>17</xdr:col>
      <xdr:colOff>0</xdr:colOff>
      <xdr:row>108</xdr:row>
      <xdr:rowOff>9525</xdr:rowOff>
    </xdr:to>
    <xdr:sp>
      <xdr:nvSpPr>
        <xdr:cNvPr id="34" name="Line 39"/>
        <xdr:cNvSpPr>
          <a:spLocks/>
        </xdr:cNvSpPr>
      </xdr:nvSpPr>
      <xdr:spPr>
        <a:xfrm>
          <a:off x="4095750" y="16506825"/>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91</xdr:row>
      <xdr:rowOff>0</xdr:rowOff>
    </xdr:from>
    <xdr:to>
      <xdr:col>19</xdr:col>
      <xdr:colOff>0</xdr:colOff>
      <xdr:row>109</xdr:row>
      <xdr:rowOff>0</xdr:rowOff>
    </xdr:to>
    <xdr:sp>
      <xdr:nvSpPr>
        <xdr:cNvPr id="35" name="Line 40"/>
        <xdr:cNvSpPr>
          <a:spLocks/>
        </xdr:cNvSpPr>
      </xdr:nvSpPr>
      <xdr:spPr>
        <a:xfrm flipV="1">
          <a:off x="4695825" y="14973300"/>
          <a:ext cx="0" cy="3009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110</xdr:row>
      <xdr:rowOff>0</xdr:rowOff>
    </xdr:from>
    <xdr:to>
      <xdr:col>19</xdr:col>
      <xdr:colOff>0</xdr:colOff>
      <xdr:row>122</xdr:row>
      <xdr:rowOff>9525</xdr:rowOff>
    </xdr:to>
    <xdr:sp>
      <xdr:nvSpPr>
        <xdr:cNvPr id="36" name="Line 41"/>
        <xdr:cNvSpPr>
          <a:spLocks/>
        </xdr:cNvSpPr>
      </xdr:nvSpPr>
      <xdr:spPr>
        <a:xfrm>
          <a:off x="4695825" y="18154650"/>
          <a:ext cx="0"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0</xdr:rowOff>
    </xdr:from>
    <xdr:to>
      <xdr:col>10</xdr:col>
      <xdr:colOff>285750</xdr:colOff>
      <xdr:row>3</xdr:row>
      <xdr:rowOff>0</xdr:rowOff>
    </xdr:to>
    <xdr:sp>
      <xdr:nvSpPr>
        <xdr:cNvPr id="37" name="Line 42"/>
        <xdr:cNvSpPr>
          <a:spLocks/>
        </xdr:cNvSpPr>
      </xdr:nvSpPr>
      <xdr:spPr>
        <a:xfrm flipH="1">
          <a:off x="1590675" y="55245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3</xdr:row>
      <xdr:rowOff>0</xdr:rowOff>
    </xdr:from>
    <xdr:to>
      <xdr:col>14</xdr:col>
      <xdr:colOff>333375</xdr:colOff>
      <xdr:row>3</xdr:row>
      <xdr:rowOff>0</xdr:rowOff>
    </xdr:to>
    <xdr:sp>
      <xdr:nvSpPr>
        <xdr:cNvPr id="38" name="Line 43"/>
        <xdr:cNvSpPr>
          <a:spLocks/>
        </xdr:cNvSpPr>
      </xdr:nvSpPr>
      <xdr:spPr>
        <a:xfrm>
          <a:off x="3048000" y="55245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46</xdr:row>
      <xdr:rowOff>0</xdr:rowOff>
    </xdr:from>
    <xdr:to>
      <xdr:col>10</xdr:col>
      <xdr:colOff>285750</xdr:colOff>
      <xdr:row>46</xdr:row>
      <xdr:rowOff>0</xdr:rowOff>
    </xdr:to>
    <xdr:sp>
      <xdr:nvSpPr>
        <xdr:cNvPr id="39" name="Line 44"/>
        <xdr:cNvSpPr>
          <a:spLocks/>
        </xdr:cNvSpPr>
      </xdr:nvSpPr>
      <xdr:spPr>
        <a:xfrm flipH="1">
          <a:off x="1600200" y="7629525"/>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14</xdr:col>
      <xdr:colOff>333375</xdr:colOff>
      <xdr:row>46</xdr:row>
      <xdr:rowOff>0</xdr:rowOff>
    </xdr:to>
    <xdr:sp>
      <xdr:nvSpPr>
        <xdr:cNvPr id="40" name="Line 45"/>
        <xdr:cNvSpPr>
          <a:spLocks/>
        </xdr:cNvSpPr>
      </xdr:nvSpPr>
      <xdr:spPr>
        <a:xfrm>
          <a:off x="3038475" y="76295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11</xdr:col>
      <xdr:colOff>0</xdr:colOff>
      <xdr:row>89</xdr:row>
      <xdr:rowOff>0</xdr:rowOff>
    </xdr:to>
    <xdr:sp>
      <xdr:nvSpPr>
        <xdr:cNvPr id="41" name="Line 46"/>
        <xdr:cNvSpPr>
          <a:spLocks/>
        </xdr:cNvSpPr>
      </xdr:nvSpPr>
      <xdr:spPr>
        <a:xfrm flipH="1">
          <a:off x="1590675" y="1474470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89</xdr:row>
      <xdr:rowOff>0</xdr:rowOff>
    </xdr:from>
    <xdr:to>
      <xdr:col>14</xdr:col>
      <xdr:colOff>333375</xdr:colOff>
      <xdr:row>89</xdr:row>
      <xdr:rowOff>0</xdr:rowOff>
    </xdr:to>
    <xdr:sp>
      <xdr:nvSpPr>
        <xdr:cNvPr id="42" name="Line 47"/>
        <xdr:cNvSpPr>
          <a:spLocks/>
        </xdr:cNvSpPr>
      </xdr:nvSpPr>
      <xdr:spPr>
        <a:xfrm>
          <a:off x="3028950" y="1474470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161925</xdr:rowOff>
    </xdr:from>
    <xdr:to>
      <xdr:col>1</xdr:col>
      <xdr:colOff>0</xdr:colOff>
      <xdr:row>33</xdr:row>
      <xdr:rowOff>9525</xdr:rowOff>
    </xdr:to>
    <xdr:sp>
      <xdr:nvSpPr>
        <xdr:cNvPr id="1" name="Line 1"/>
        <xdr:cNvSpPr>
          <a:spLocks/>
        </xdr:cNvSpPr>
      </xdr:nvSpPr>
      <xdr:spPr>
        <a:xfrm>
          <a:off x="419100" y="4457700"/>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9525</xdr:rowOff>
    </xdr:from>
    <xdr:to>
      <xdr:col>1</xdr:col>
      <xdr:colOff>0</xdr:colOff>
      <xdr:row>25</xdr:row>
      <xdr:rowOff>161925</xdr:rowOff>
    </xdr:to>
    <xdr:sp>
      <xdr:nvSpPr>
        <xdr:cNvPr id="2" name="Line 2"/>
        <xdr:cNvSpPr>
          <a:spLocks/>
        </xdr:cNvSpPr>
      </xdr:nvSpPr>
      <xdr:spPr>
        <a:xfrm flipV="1">
          <a:off x="419100" y="781050"/>
          <a:ext cx="0" cy="3505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20</xdr:row>
      <xdr:rowOff>9525</xdr:rowOff>
    </xdr:to>
    <xdr:sp>
      <xdr:nvSpPr>
        <xdr:cNvPr id="3" name="Line 3"/>
        <xdr:cNvSpPr>
          <a:spLocks/>
        </xdr:cNvSpPr>
      </xdr:nvSpPr>
      <xdr:spPr>
        <a:xfrm>
          <a:off x="990600" y="2295525"/>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xdr:rowOff>
    </xdr:from>
    <xdr:to>
      <xdr:col>3</xdr:col>
      <xdr:colOff>0</xdr:colOff>
      <xdr:row>13</xdr:row>
      <xdr:rowOff>0</xdr:rowOff>
    </xdr:to>
    <xdr:sp>
      <xdr:nvSpPr>
        <xdr:cNvPr id="4" name="Line 4"/>
        <xdr:cNvSpPr>
          <a:spLocks/>
        </xdr:cNvSpPr>
      </xdr:nvSpPr>
      <xdr:spPr>
        <a:xfrm flipV="1">
          <a:off x="990600" y="78105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5</xdr:row>
      <xdr:rowOff>171450</xdr:rowOff>
    </xdr:to>
    <xdr:sp>
      <xdr:nvSpPr>
        <xdr:cNvPr id="5" name="Line 5"/>
        <xdr:cNvSpPr>
          <a:spLocks/>
        </xdr:cNvSpPr>
      </xdr:nvSpPr>
      <xdr:spPr>
        <a:xfrm flipV="1">
          <a:off x="1609725" y="7715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xdr:rowOff>
    </xdr:from>
    <xdr:to>
      <xdr:col>5</xdr:col>
      <xdr:colOff>0</xdr:colOff>
      <xdr:row>9</xdr:row>
      <xdr:rowOff>0</xdr:rowOff>
    </xdr:to>
    <xdr:sp>
      <xdr:nvSpPr>
        <xdr:cNvPr id="6" name="Line 6"/>
        <xdr:cNvSpPr>
          <a:spLocks/>
        </xdr:cNvSpPr>
      </xdr:nvSpPr>
      <xdr:spPr>
        <a:xfrm>
          <a:off x="1609725" y="11334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5</xdr:row>
      <xdr:rowOff>9525</xdr:rowOff>
    </xdr:from>
    <xdr:to>
      <xdr:col>11</xdr:col>
      <xdr:colOff>9525</xdr:colOff>
      <xdr:row>6</xdr:row>
      <xdr:rowOff>0</xdr:rowOff>
    </xdr:to>
    <xdr:sp>
      <xdr:nvSpPr>
        <xdr:cNvPr id="7" name="Line 7"/>
        <xdr:cNvSpPr>
          <a:spLocks/>
        </xdr:cNvSpPr>
      </xdr:nvSpPr>
      <xdr:spPr>
        <a:xfrm flipV="1">
          <a:off x="2581275" y="7810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6</xdr:row>
      <xdr:rowOff>161925</xdr:rowOff>
    </xdr:from>
    <xdr:to>
      <xdr:col>11</xdr:col>
      <xdr:colOff>19050</xdr:colOff>
      <xdr:row>7</xdr:row>
      <xdr:rowOff>161925</xdr:rowOff>
    </xdr:to>
    <xdr:sp>
      <xdr:nvSpPr>
        <xdr:cNvPr id="8" name="Line 8"/>
        <xdr:cNvSpPr>
          <a:spLocks/>
        </xdr:cNvSpPr>
      </xdr:nvSpPr>
      <xdr:spPr>
        <a:xfrm>
          <a:off x="2590800" y="11144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5</xdr:row>
      <xdr:rowOff>9525</xdr:rowOff>
    </xdr:from>
    <xdr:to>
      <xdr:col>13</xdr:col>
      <xdr:colOff>9525</xdr:colOff>
      <xdr:row>12</xdr:row>
      <xdr:rowOff>161925</xdr:rowOff>
    </xdr:to>
    <xdr:sp>
      <xdr:nvSpPr>
        <xdr:cNvPr id="9" name="Line 9"/>
        <xdr:cNvSpPr>
          <a:spLocks/>
        </xdr:cNvSpPr>
      </xdr:nvSpPr>
      <xdr:spPr>
        <a:xfrm flipV="1">
          <a:off x="3048000" y="781050"/>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14</xdr:row>
      <xdr:rowOff>0</xdr:rowOff>
    </xdr:from>
    <xdr:to>
      <xdr:col>13</xdr:col>
      <xdr:colOff>9525</xdr:colOff>
      <xdr:row>19</xdr:row>
      <xdr:rowOff>0</xdr:rowOff>
    </xdr:to>
    <xdr:sp>
      <xdr:nvSpPr>
        <xdr:cNvPr id="10" name="Line 10"/>
        <xdr:cNvSpPr>
          <a:spLocks/>
        </xdr:cNvSpPr>
      </xdr:nvSpPr>
      <xdr:spPr>
        <a:xfrm>
          <a:off x="3048000" y="2295525"/>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38100</xdr:rowOff>
    </xdr:from>
    <xdr:to>
      <xdr:col>15</xdr:col>
      <xdr:colOff>28575</xdr:colOff>
      <xdr:row>24</xdr:row>
      <xdr:rowOff>161925</xdr:rowOff>
    </xdr:to>
    <xdr:sp>
      <xdr:nvSpPr>
        <xdr:cNvPr id="11" name="Line 11"/>
        <xdr:cNvSpPr>
          <a:spLocks/>
        </xdr:cNvSpPr>
      </xdr:nvSpPr>
      <xdr:spPr>
        <a:xfrm flipH="1" flipV="1">
          <a:off x="3676650" y="762000"/>
          <a:ext cx="28575" cy="3352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xdr:row>
      <xdr:rowOff>0</xdr:rowOff>
    </xdr:from>
    <xdr:to>
      <xdr:col>21</xdr:col>
      <xdr:colOff>0</xdr:colOff>
      <xdr:row>13</xdr:row>
      <xdr:rowOff>0</xdr:rowOff>
    </xdr:to>
    <xdr:sp>
      <xdr:nvSpPr>
        <xdr:cNvPr id="12" name="Line 12"/>
        <xdr:cNvSpPr>
          <a:spLocks/>
        </xdr:cNvSpPr>
      </xdr:nvSpPr>
      <xdr:spPr>
        <a:xfrm flipV="1">
          <a:off x="5057775" y="77152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14</xdr:row>
      <xdr:rowOff>0</xdr:rowOff>
    </xdr:from>
    <xdr:to>
      <xdr:col>21</xdr:col>
      <xdr:colOff>0</xdr:colOff>
      <xdr:row>22</xdr:row>
      <xdr:rowOff>0</xdr:rowOff>
    </xdr:to>
    <xdr:sp>
      <xdr:nvSpPr>
        <xdr:cNvPr id="13" name="Line 13"/>
        <xdr:cNvSpPr>
          <a:spLocks/>
        </xdr:cNvSpPr>
      </xdr:nvSpPr>
      <xdr:spPr>
        <a:xfrm>
          <a:off x="5057775" y="2295525"/>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0</xdr:rowOff>
    </xdr:from>
    <xdr:to>
      <xdr:col>23</xdr:col>
      <xdr:colOff>0</xdr:colOff>
      <xdr:row>23</xdr:row>
      <xdr:rowOff>0</xdr:rowOff>
    </xdr:to>
    <xdr:sp>
      <xdr:nvSpPr>
        <xdr:cNvPr id="14" name="Line 14"/>
        <xdr:cNvSpPr>
          <a:spLocks/>
        </xdr:cNvSpPr>
      </xdr:nvSpPr>
      <xdr:spPr>
        <a:xfrm flipV="1">
          <a:off x="5676900" y="771525"/>
          <a:ext cx="0" cy="3009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24</xdr:row>
      <xdr:rowOff>0</xdr:rowOff>
    </xdr:from>
    <xdr:to>
      <xdr:col>23</xdr:col>
      <xdr:colOff>0</xdr:colOff>
      <xdr:row>36</xdr:row>
      <xdr:rowOff>0</xdr:rowOff>
    </xdr:to>
    <xdr:sp>
      <xdr:nvSpPr>
        <xdr:cNvPr id="15" name="Line 15"/>
        <xdr:cNvSpPr>
          <a:spLocks/>
        </xdr:cNvSpPr>
      </xdr:nvSpPr>
      <xdr:spPr>
        <a:xfrm>
          <a:off x="5676900" y="3952875"/>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26</xdr:row>
      <xdr:rowOff>9525</xdr:rowOff>
    </xdr:from>
    <xdr:to>
      <xdr:col>15</xdr:col>
      <xdr:colOff>28575</xdr:colOff>
      <xdr:row>32</xdr:row>
      <xdr:rowOff>9525</xdr:rowOff>
    </xdr:to>
    <xdr:sp>
      <xdr:nvSpPr>
        <xdr:cNvPr id="16" name="Line 16"/>
        <xdr:cNvSpPr>
          <a:spLocks/>
        </xdr:cNvSpPr>
      </xdr:nvSpPr>
      <xdr:spPr>
        <a:xfrm>
          <a:off x="3705225" y="4305300"/>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0</xdr:rowOff>
    </xdr:from>
    <xdr:to>
      <xdr:col>13</xdr:col>
      <xdr:colOff>0</xdr:colOff>
      <xdr:row>3</xdr:row>
      <xdr:rowOff>0</xdr:rowOff>
    </xdr:to>
    <xdr:sp>
      <xdr:nvSpPr>
        <xdr:cNvPr id="17" name="Line 17"/>
        <xdr:cNvSpPr>
          <a:spLocks/>
        </xdr:cNvSpPr>
      </xdr:nvSpPr>
      <xdr:spPr>
        <a:xfrm flipH="1">
          <a:off x="2276475" y="552450"/>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xdr:row>
      <xdr:rowOff>0</xdr:rowOff>
    </xdr:from>
    <xdr:to>
      <xdr:col>19</xdr:col>
      <xdr:colOff>0</xdr:colOff>
      <xdr:row>3</xdr:row>
      <xdr:rowOff>0</xdr:rowOff>
    </xdr:to>
    <xdr:sp>
      <xdr:nvSpPr>
        <xdr:cNvPr id="18" name="Line 18"/>
        <xdr:cNvSpPr>
          <a:spLocks/>
        </xdr:cNvSpPr>
      </xdr:nvSpPr>
      <xdr:spPr>
        <a:xfrm>
          <a:off x="3952875" y="5524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46</xdr:row>
      <xdr:rowOff>0</xdr:rowOff>
    </xdr:from>
    <xdr:to>
      <xdr:col>13</xdr:col>
      <xdr:colOff>0</xdr:colOff>
      <xdr:row>46</xdr:row>
      <xdr:rowOff>0</xdr:rowOff>
    </xdr:to>
    <xdr:sp>
      <xdr:nvSpPr>
        <xdr:cNvPr id="19" name="Line 19"/>
        <xdr:cNvSpPr>
          <a:spLocks/>
        </xdr:cNvSpPr>
      </xdr:nvSpPr>
      <xdr:spPr>
        <a:xfrm flipH="1">
          <a:off x="2286000" y="7648575"/>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46</xdr:row>
      <xdr:rowOff>0</xdr:rowOff>
    </xdr:from>
    <xdr:to>
      <xdr:col>19</xdr:col>
      <xdr:colOff>9525</xdr:colOff>
      <xdr:row>46</xdr:row>
      <xdr:rowOff>0</xdr:rowOff>
    </xdr:to>
    <xdr:sp>
      <xdr:nvSpPr>
        <xdr:cNvPr id="20" name="Line 20"/>
        <xdr:cNvSpPr>
          <a:spLocks/>
        </xdr:cNvSpPr>
      </xdr:nvSpPr>
      <xdr:spPr>
        <a:xfrm>
          <a:off x="3962400" y="764857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48</xdr:row>
      <xdr:rowOff>9525</xdr:rowOff>
    </xdr:from>
    <xdr:to>
      <xdr:col>11</xdr:col>
      <xdr:colOff>0</xdr:colOff>
      <xdr:row>48</xdr:row>
      <xdr:rowOff>171450</xdr:rowOff>
    </xdr:to>
    <xdr:sp>
      <xdr:nvSpPr>
        <xdr:cNvPr id="21" name="Line 21"/>
        <xdr:cNvSpPr>
          <a:spLocks/>
        </xdr:cNvSpPr>
      </xdr:nvSpPr>
      <xdr:spPr>
        <a:xfrm flipV="1">
          <a:off x="2571750" y="78867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50</xdr:row>
      <xdr:rowOff>9525</xdr:rowOff>
    </xdr:from>
    <xdr:to>
      <xdr:col>11</xdr:col>
      <xdr:colOff>0</xdr:colOff>
      <xdr:row>51</xdr:row>
      <xdr:rowOff>0</xdr:rowOff>
    </xdr:to>
    <xdr:sp>
      <xdr:nvSpPr>
        <xdr:cNvPr id="22" name="Line 22"/>
        <xdr:cNvSpPr>
          <a:spLocks/>
        </xdr:cNvSpPr>
      </xdr:nvSpPr>
      <xdr:spPr>
        <a:xfrm>
          <a:off x="2571750" y="82391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9525</xdr:rowOff>
    </xdr:from>
    <xdr:to>
      <xdr:col>5</xdr:col>
      <xdr:colOff>0</xdr:colOff>
      <xdr:row>49</xdr:row>
      <xdr:rowOff>0</xdr:rowOff>
    </xdr:to>
    <xdr:sp>
      <xdr:nvSpPr>
        <xdr:cNvPr id="23" name="Line 23"/>
        <xdr:cNvSpPr>
          <a:spLocks/>
        </xdr:cNvSpPr>
      </xdr:nvSpPr>
      <xdr:spPr>
        <a:xfrm flipV="1">
          <a:off x="1609725" y="78867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50</xdr:row>
      <xdr:rowOff>9525</xdr:rowOff>
    </xdr:from>
    <xdr:to>
      <xdr:col>5</xdr:col>
      <xdr:colOff>0</xdr:colOff>
      <xdr:row>52</xdr:row>
      <xdr:rowOff>0</xdr:rowOff>
    </xdr:to>
    <xdr:sp>
      <xdr:nvSpPr>
        <xdr:cNvPr id="24" name="Line 24"/>
        <xdr:cNvSpPr>
          <a:spLocks/>
        </xdr:cNvSpPr>
      </xdr:nvSpPr>
      <xdr:spPr>
        <a:xfrm>
          <a:off x="1609725" y="82391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0</xdr:rowOff>
    </xdr:from>
    <xdr:to>
      <xdr:col>3</xdr:col>
      <xdr:colOff>0</xdr:colOff>
      <xdr:row>56</xdr:row>
      <xdr:rowOff>0</xdr:rowOff>
    </xdr:to>
    <xdr:sp>
      <xdr:nvSpPr>
        <xdr:cNvPr id="25" name="Line 25"/>
        <xdr:cNvSpPr>
          <a:spLocks/>
        </xdr:cNvSpPr>
      </xdr:nvSpPr>
      <xdr:spPr>
        <a:xfrm flipV="1">
          <a:off x="990600" y="78771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63</xdr:row>
      <xdr:rowOff>9525</xdr:rowOff>
    </xdr:to>
    <xdr:sp>
      <xdr:nvSpPr>
        <xdr:cNvPr id="26" name="Line 26"/>
        <xdr:cNvSpPr>
          <a:spLocks/>
        </xdr:cNvSpPr>
      </xdr:nvSpPr>
      <xdr:spPr>
        <a:xfrm>
          <a:off x="990600" y="9401175"/>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48</xdr:row>
      <xdr:rowOff>0</xdr:rowOff>
    </xdr:from>
    <xdr:to>
      <xdr:col>13</xdr:col>
      <xdr:colOff>0</xdr:colOff>
      <xdr:row>56</xdr:row>
      <xdr:rowOff>0</xdr:rowOff>
    </xdr:to>
    <xdr:sp>
      <xdr:nvSpPr>
        <xdr:cNvPr id="27" name="Line 27"/>
        <xdr:cNvSpPr>
          <a:spLocks/>
        </xdr:cNvSpPr>
      </xdr:nvSpPr>
      <xdr:spPr>
        <a:xfrm flipV="1">
          <a:off x="3038475" y="78771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238125</xdr:colOff>
      <xdr:row>57</xdr:row>
      <xdr:rowOff>9525</xdr:rowOff>
    </xdr:from>
    <xdr:to>
      <xdr:col>12</xdr:col>
      <xdr:colOff>238125</xdr:colOff>
      <xdr:row>62</xdr:row>
      <xdr:rowOff>0</xdr:rowOff>
    </xdr:to>
    <xdr:sp>
      <xdr:nvSpPr>
        <xdr:cNvPr id="28" name="Line 28"/>
        <xdr:cNvSpPr>
          <a:spLocks/>
        </xdr:cNvSpPr>
      </xdr:nvSpPr>
      <xdr:spPr>
        <a:xfrm>
          <a:off x="3028950" y="9410700"/>
          <a:ext cx="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48</xdr:row>
      <xdr:rowOff>9525</xdr:rowOff>
    </xdr:from>
    <xdr:to>
      <xdr:col>15</xdr:col>
      <xdr:colOff>0</xdr:colOff>
      <xdr:row>68</xdr:row>
      <xdr:rowOff>0</xdr:rowOff>
    </xdr:to>
    <xdr:sp>
      <xdr:nvSpPr>
        <xdr:cNvPr id="29" name="Line 29"/>
        <xdr:cNvSpPr>
          <a:spLocks/>
        </xdr:cNvSpPr>
      </xdr:nvSpPr>
      <xdr:spPr>
        <a:xfrm flipV="1">
          <a:off x="3676650" y="7886700"/>
          <a:ext cx="0" cy="3343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69</xdr:row>
      <xdr:rowOff>0</xdr:rowOff>
    </xdr:from>
    <xdr:to>
      <xdr:col>15</xdr:col>
      <xdr:colOff>0</xdr:colOff>
      <xdr:row>75</xdr:row>
      <xdr:rowOff>0</xdr:rowOff>
    </xdr:to>
    <xdr:sp>
      <xdr:nvSpPr>
        <xdr:cNvPr id="30" name="Line 30"/>
        <xdr:cNvSpPr>
          <a:spLocks/>
        </xdr:cNvSpPr>
      </xdr:nvSpPr>
      <xdr:spPr>
        <a:xfrm>
          <a:off x="3676650" y="11401425"/>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48</xdr:row>
      <xdr:rowOff>9525</xdr:rowOff>
    </xdr:from>
    <xdr:to>
      <xdr:col>21</xdr:col>
      <xdr:colOff>0</xdr:colOff>
      <xdr:row>56</xdr:row>
      <xdr:rowOff>0</xdr:rowOff>
    </xdr:to>
    <xdr:sp>
      <xdr:nvSpPr>
        <xdr:cNvPr id="31" name="Line 31"/>
        <xdr:cNvSpPr>
          <a:spLocks/>
        </xdr:cNvSpPr>
      </xdr:nvSpPr>
      <xdr:spPr>
        <a:xfrm flipV="1">
          <a:off x="5057775" y="788670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57</xdr:row>
      <xdr:rowOff>0</xdr:rowOff>
    </xdr:from>
    <xdr:to>
      <xdr:col>21</xdr:col>
      <xdr:colOff>0</xdr:colOff>
      <xdr:row>65</xdr:row>
      <xdr:rowOff>9525</xdr:rowOff>
    </xdr:to>
    <xdr:sp>
      <xdr:nvSpPr>
        <xdr:cNvPr id="32" name="Line 32"/>
        <xdr:cNvSpPr>
          <a:spLocks/>
        </xdr:cNvSpPr>
      </xdr:nvSpPr>
      <xdr:spPr>
        <a:xfrm>
          <a:off x="5057775" y="9401175"/>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48</xdr:row>
      <xdr:rowOff>9525</xdr:rowOff>
    </xdr:from>
    <xdr:to>
      <xdr:col>23</xdr:col>
      <xdr:colOff>0</xdr:colOff>
      <xdr:row>66</xdr:row>
      <xdr:rowOff>0</xdr:rowOff>
    </xdr:to>
    <xdr:sp>
      <xdr:nvSpPr>
        <xdr:cNvPr id="33" name="Line 33"/>
        <xdr:cNvSpPr>
          <a:spLocks/>
        </xdr:cNvSpPr>
      </xdr:nvSpPr>
      <xdr:spPr>
        <a:xfrm flipV="1">
          <a:off x="5676900" y="7886700"/>
          <a:ext cx="0" cy="3000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67</xdr:row>
      <xdr:rowOff>0</xdr:rowOff>
    </xdr:from>
    <xdr:to>
      <xdr:col>23</xdr:col>
      <xdr:colOff>0</xdr:colOff>
      <xdr:row>79</xdr:row>
      <xdr:rowOff>0</xdr:rowOff>
    </xdr:to>
    <xdr:sp>
      <xdr:nvSpPr>
        <xdr:cNvPr id="34" name="Line 34"/>
        <xdr:cNvSpPr>
          <a:spLocks/>
        </xdr:cNvSpPr>
      </xdr:nvSpPr>
      <xdr:spPr>
        <a:xfrm>
          <a:off x="5676900" y="11058525"/>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1</xdr:col>
      <xdr:colOff>0</xdr:colOff>
      <xdr:row>76</xdr:row>
      <xdr:rowOff>0</xdr:rowOff>
    </xdr:to>
    <xdr:sp>
      <xdr:nvSpPr>
        <xdr:cNvPr id="35" name="Line 35"/>
        <xdr:cNvSpPr>
          <a:spLocks/>
        </xdr:cNvSpPr>
      </xdr:nvSpPr>
      <xdr:spPr>
        <a:xfrm>
          <a:off x="419100" y="11572875"/>
          <a:ext cx="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9525</xdr:rowOff>
    </xdr:from>
    <xdr:to>
      <xdr:col>1</xdr:col>
      <xdr:colOff>0</xdr:colOff>
      <xdr:row>69</xdr:row>
      <xdr:rowOff>0</xdr:rowOff>
    </xdr:to>
    <xdr:sp>
      <xdr:nvSpPr>
        <xdr:cNvPr id="36" name="Line 36"/>
        <xdr:cNvSpPr>
          <a:spLocks/>
        </xdr:cNvSpPr>
      </xdr:nvSpPr>
      <xdr:spPr>
        <a:xfrm flipV="1">
          <a:off x="419100" y="7886700"/>
          <a:ext cx="0" cy="3514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89</xdr:row>
      <xdr:rowOff>0</xdr:rowOff>
    </xdr:from>
    <xdr:to>
      <xdr:col>13</xdr:col>
      <xdr:colOff>0</xdr:colOff>
      <xdr:row>89</xdr:row>
      <xdr:rowOff>0</xdr:rowOff>
    </xdr:to>
    <xdr:sp>
      <xdr:nvSpPr>
        <xdr:cNvPr id="37" name="Line 37"/>
        <xdr:cNvSpPr>
          <a:spLocks/>
        </xdr:cNvSpPr>
      </xdr:nvSpPr>
      <xdr:spPr>
        <a:xfrm flipH="1">
          <a:off x="2276475" y="1475422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89</xdr:row>
      <xdr:rowOff>0</xdr:rowOff>
    </xdr:from>
    <xdr:to>
      <xdr:col>19</xdr:col>
      <xdr:colOff>0</xdr:colOff>
      <xdr:row>89</xdr:row>
      <xdr:rowOff>0</xdr:rowOff>
    </xdr:to>
    <xdr:sp>
      <xdr:nvSpPr>
        <xdr:cNvPr id="38" name="Line 38"/>
        <xdr:cNvSpPr>
          <a:spLocks/>
        </xdr:cNvSpPr>
      </xdr:nvSpPr>
      <xdr:spPr>
        <a:xfrm>
          <a:off x="3952875" y="1475422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91</xdr:row>
      <xdr:rowOff>9525</xdr:rowOff>
    </xdr:from>
    <xdr:to>
      <xdr:col>11</xdr:col>
      <xdr:colOff>0</xdr:colOff>
      <xdr:row>92</xdr:row>
      <xdr:rowOff>0</xdr:rowOff>
    </xdr:to>
    <xdr:sp>
      <xdr:nvSpPr>
        <xdr:cNvPr id="39" name="Line 39"/>
        <xdr:cNvSpPr>
          <a:spLocks/>
        </xdr:cNvSpPr>
      </xdr:nvSpPr>
      <xdr:spPr>
        <a:xfrm flipV="1">
          <a:off x="2571750" y="149828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93</xdr:row>
      <xdr:rowOff>0</xdr:rowOff>
    </xdr:from>
    <xdr:to>
      <xdr:col>11</xdr:col>
      <xdr:colOff>0</xdr:colOff>
      <xdr:row>94</xdr:row>
      <xdr:rowOff>0</xdr:rowOff>
    </xdr:to>
    <xdr:sp>
      <xdr:nvSpPr>
        <xdr:cNvPr id="40" name="Line 40"/>
        <xdr:cNvSpPr>
          <a:spLocks/>
        </xdr:cNvSpPr>
      </xdr:nvSpPr>
      <xdr:spPr>
        <a:xfrm>
          <a:off x="2571750" y="153257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91</xdr:row>
      <xdr:rowOff>9525</xdr:rowOff>
    </xdr:from>
    <xdr:to>
      <xdr:col>5</xdr:col>
      <xdr:colOff>0</xdr:colOff>
      <xdr:row>92</xdr:row>
      <xdr:rowOff>0</xdr:rowOff>
    </xdr:to>
    <xdr:sp>
      <xdr:nvSpPr>
        <xdr:cNvPr id="41" name="Line 41"/>
        <xdr:cNvSpPr>
          <a:spLocks/>
        </xdr:cNvSpPr>
      </xdr:nvSpPr>
      <xdr:spPr>
        <a:xfrm flipV="1">
          <a:off x="1609725" y="149828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93</xdr:row>
      <xdr:rowOff>0</xdr:rowOff>
    </xdr:from>
    <xdr:to>
      <xdr:col>5</xdr:col>
      <xdr:colOff>0</xdr:colOff>
      <xdr:row>95</xdr:row>
      <xdr:rowOff>0</xdr:rowOff>
    </xdr:to>
    <xdr:sp>
      <xdr:nvSpPr>
        <xdr:cNvPr id="42" name="Line 42"/>
        <xdr:cNvSpPr>
          <a:spLocks/>
        </xdr:cNvSpPr>
      </xdr:nvSpPr>
      <xdr:spPr>
        <a:xfrm>
          <a:off x="1609725" y="153257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91</xdr:row>
      <xdr:rowOff>0</xdr:rowOff>
    </xdr:from>
    <xdr:to>
      <xdr:col>3</xdr:col>
      <xdr:colOff>0</xdr:colOff>
      <xdr:row>99</xdr:row>
      <xdr:rowOff>0</xdr:rowOff>
    </xdr:to>
    <xdr:sp>
      <xdr:nvSpPr>
        <xdr:cNvPr id="43" name="Line 43"/>
        <xdr:cNvSpPr>
          <a:spLocks/>
        </xdr:cNvSpPr>
      </xdr:nvSpPr>
      <xdr:spPr>
        <a:xfrm flipV="1">
          <a:off x="990600" y="14973300"/>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100</xdr:row>
      <xdr:rowOff>0</xdr:rowOff>
    </xdr:from>
    <xdr:to>
      <xdr:col>3</xdr:col>
      <xdr:colOff>0</xdr:colOff>
      <xdr:row>106</xdr:row>
      <xdr:rowOff>0</xdr:rowOff>
    </xdr:to>
    <xdr:sp>
      <xdr:nvSpPr>
        <xdr:cNvPr id="44" name="Line 44"/>
        <xdr:cNvSpPr>
          <a:spLocks/>
        </xdr:cNvSpPr>
      </xdr:nvSpPr>
      <xdr:spPr>
        <a:xfrm>
          <a:off x="990600" y="16497300"/>
          <a:ext cx="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91</xdr:row>
      <xdr:rowOff>0</xdr:rowOff>
    </xdr:from>
    <xdr:to>
      <xdr:col>1</xdr:col>
      <xdr:colOff>0</xdr:colOff>
      <xdr:row>112</xdr:row>
      <xdr:rowOff>0</xdr:rowOff>
    </xdr:to>
    <xdr:sp>
      <xdr:nvSpPr>
        <xdr:cNvPr id="45" name="Line 45"/>
        <xdr:cNvSpPr>
          <a:spLocks/>
        </xdr:cNvSpPr>
      </xdr:nvSpPr>
      <xdr:spPr>
        <a:xfrm flipV="1">
          <a:off x="419100" y="14973300"/>
          <a:ext cx="0" cy="3524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113</xdr:row>
      <xdr:rowOff>0</xdr:rowOff>
    </xdr:from>
    <xdr:to>
      <xdr:col>1</xdr:col>
      <xdr:colOff>0</xdr:colOff>
      <xdr:row>119</xdr:row>
      <xdr:rowOff>0</xdr:rowOff>
    </xdr:to>
    <xdr:sp>
      <xdr:nvSpPr>
        <xdr:cNvPr id="46" name="Line 46"/>
        <xdr:cNvSpPr>
          <a:spLocks/>
        </xdr:cNvSpPr>
      </xdr:nvSpPr>
      <xdr:spPr>
        <a:xfrm>
          <a:off x="419100" y="18669000"/>
          <a:ext cx="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91</xdr:row>
      <xdr:rowOff>0</xdr:rowOff>
    </xdr:from>
    <xdr:to>
      <xdr:col>13</xdr:col>
      <xdr:colOff>0</xdr:colOff>
      <xdr:row>98</xdr:row>
      <xdr:rowOff>161925</xdr:rowOff>
    </xdr:to>
    <xdr:sp>
      <xdr:nvSpPr>
        <xdr:cNvPr id="47" name="Line 47"/>
        <xdr:cNvSpPr>
          <a:spLocks/>
        </xdr:cNvSpPr>
      </xdr:nvSpPr>
      <xdr:spPr>
        <a:xfrm flipV="1">
          <a:off x="3038475" y="1497330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100</xdr:row>
      <xdr:rowOff>0</xdr:rowOff>
    </xdr:from>
    <xdr:to>
      <xdr:col>13</xdr:col>
      <xdr:colOff>0</xdr:colOff>
      <xdr:row>105</xdr:row>
      <xdr:rowOff>0</xdr:rowOff>
    </xdr:to>
    <xdr:sp>
      <xdr:nvSpPr>
        <xdr:cNvPr id="48" name="Line 48"/>
        <xdr:cNvSpPr>
          <a:spLocks/>
        </xdr:cNvSpPr>
      </xdr:nvSpPr>
      <xdr:spPr>
        <a:xfrm>
          <a:off x="3038475" y="16497300"/>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90</xdr:row>
      <xdr:rowOff>38100</xdr:rowOff>
    </xdr:from>
    <xdr:to>
      <xdr:col>15</xdr:col>
      <xdr:colOff>0</xdr:colOff>
      <xdr:row>110</xdr:row>
      <xdr:rowOff>161925</xdr:rowOff>
    </xdr:to>
    <xdr:sp>
      <xdr:nvSpPr>
        <xdr:cNvPr id="49" name="Line 49"/>
        <xdr:cNvSpPr>
          <a:spLocks/>
        </xdr:cNvSpPr>
      </xdr:nvSpPr>
      <xdr:spPr>
        <a:xfrm flipV="1">
          <a:off x="3676650" y="14963775"/>
          <a:ext cx="0" cy="3352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112</xdr:row>
      <xdr:rowOff>0</xdr:rowOff>
    </xdr:from>
    <xdr:to>
      <xdr:col>15</xdr:col>
      <xdr:colOff>0</xdr:colOff>
      <xdr:row>118</xdr:row>
      <xdr:rowOff>0</xdr:rowOff>
    </xdr:to>
    <xdr:sp>
      <xdr:nvSpPr>
        <xdr:cNvPr id="50" name="Line 50"/>
        <xdr:cNvSpPr>
          <a:spLocks/>
        </xdr:cNvSpPr>
      </xdr:nvSpPr>
      <xdr:spPr>
        <a:xfrm>
          <a:off x="3676650" y="18497550"/>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110</xdr:row>
      <xdr:rowOff>0</xdr:rowOff>
    </xdr:from>
    <xdr:to>
      <xdr:col>23</xdr:col>
      <xdr:colOff>0</xdr:colOff>
      <xdr:row>122</xdr:row>
      <xdr:rowOff>0</xdr:rowOff>
    </xdr:to>
    <xdr:sp>
      <xdr:nvSpPr>
        <xdr:cNvPr id="51" name="Line 51"/>
        <xdr:cNvSpPr>
          <a:spLocks/>
        </xdr:cNvSpPr>
      </xdr:nvSpPr>
      <xdr:spPr>
        <a:xfrm>
          <a:off x="5676900" y="1815465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91</xdr:row>
      <xdr:rowOff>0</xdr:rowOff>
    </xdr:from>
    <xdr:to>
      <xdr:col>23</xdr:col>
      <xdr:colOff>0</xdr:colOff>
      <xdr:row>109</xdr:row>
      <xdr:rowOff>0</xdr:rowOff>
    </xdr:to>
    <xdr:sp>
      <xdr:nvSpPr>
        <xdr:cNvPr id="52" name="Line 52"/>
        <xdr:cNvSpPr>
          <a:spLocks/>
        </xdr:cNvSpPr>
      </xdr:nvSpPr>
      <xdr:spPr>
        <a:xfrm flipV="1">
          <a:off x="5676900" y="14973300"/>
          <a:ext cx="0" cy="3009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100</xdr:row>
      <xdr:rowOff>0</xdr:rowOff>
    </xdr:from>
    <xdr:to>
      <xdr:col>21</xdr:col>
      <xdr:colOff>0</xdr:colOff>
      <xdr:row>108</xdr:row>
      <xdr:rowOff>0</xdr:rowOff>
    </xdr:to>
    <xdr:sp>
      <xdr:nvSpPr>
        <xdr:cNvPr id="53" name="Line 53"/>
        <xdr:cNvSpPr>
          <a:spLocks/>
        </xdr:cNvSpPr>
      </xdr:nvSpPr>
      <xdr:spPr>
        <a:xfrm>
          <a:off x="5057775" y="16497300"/>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91</xdr:row>
      <xdr:rowOff>9525</xdr:rowOff>
    </xdr:from>
    <xdr:to>
      <xdr:col>21</xdr:col>
      <xdr:colOff>0</xdr:colOff>
      <xdr:row>99</xdr:row>
      <xdr:rowOff>0</xdr:rowOff>
    </xdr:to>
    <xdr:sp>
      <xdr:nvSpPr>
        <xdr:cNvPr id="54" name="Line 54"/>
        <xdr:cNvSpPr>
          <a:spLocks/>
        </xdr:cNvSpPr>
      </xdr:nvSpPr>
      <xdr:spPr>
        <a:xfrm flipV="1">
          <a:off x="5057775" y="1498282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1</xdr:col>
      <xdr:colOff>0</xdr:colOff>
      <xdr:row>32</xdr:row>
      <xdr:rowOff>219075</xdr:rowOff>
    </xdr:to>
    <xdr:sp>
      <xdr:nvSpPr>
        <xdr:cNvPr id="1" name="Line 2"/>
        <xdr:cNvSpPr>
          <a:spLocks/>
        </xdr:cNvSpPr>
      </xdr:nvSpPr>
      <xdr:spPr>
        <a:xfrm>
          <a:off x="314325" y="64008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27</xdr:row>
      <xdr:rowOff>219075</xdr:rowOff>
    </xdr:to>
    <xdr:sp>
      <xdr:nvSpPr>
        <xdr:cNvPr id="2" name="Line 3"/>
        <xdr:cNvSpPr>
          <a:spLocks/>
        </xdr:cNvSpPr>
      </xdr:nvSpPr>
      <xdr:spPr>
        <a:xfrm flipV="1">
          <a:off x="314325" y="914400"/>
          <a:ext cx="0" cy="524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219075</xdr:rowOff>
    </xdr:from>
    <xdr:to>
      <xdr:col>3</xdr:col>
      <xdr:colOff>0</xdr:colOff>
      <xdr:row>18</xdr:row>
      <xdr:rowOff>219075</xdr:rowOff>
    </xdr:to>
    <xdr:sp>
      <xdr:nvSpPr>
        <xdr:cNvPr id="3" name="Line 4"/>
        <xdr:cNvSpPr>
          <a:spLocks/>
        </xdr:cNvSpPr>
      </xdr:nvSpPr>
      <xdr:spPr>
        <a:xfrm flipV="1">
          <a:off x="914400" y="904875"/>
          <a:ext cx="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3</xdr:col>
      <xdr:colOff>0</xdr:colOff>
      <xdr:row>25</xdr:row>
      <xdr:rowOff>0</xdr:rowOff>
    </xdr:to>
    <xdr:sp>
      <xdr:nvSpPr>
        <xdr:cNvPr id="4" name="Line 5"/>
        <xdr:cNvSpPr>
          <a:spLocks/>
        </xdr:cNvSpPr>
      </xdr:nvSpPr>
      <xdr:spPr>
        <a:xfrm>
          <a:off x="914400" y="4343400"/>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xdr:rowOff>
    </xdr:from>
    <xdr:to>
      <xdr:col>5</xdr:col>
      <xdr:colOff>0</xdr:colOff>
      <xdr:row>9</xdr:row>
      <xdr:rowOff>219075</xdr:rowOff>
    </xdr:to>
    <xdr:sp>
      <xdr:nvSpPr>
        <xdr:cNvPr id="5" name="Line 6"/>
        <xdr:cNvSpPr>
          <a:spLocks/>
        </xdr:cNvSpPr>
      </xdr:nvSpPr>
      <xdr:spPr>
        <a:xfrm flipV="1">
          <a:off x="1466850" y="923925"/>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219075</xdr:rowOff>
    </xdr:from>
    <xdr:to>
      <xdr:col>5</xdr:col>
      <xdr:colOff>0</xdr:colOff>
      <xdr:row>17</xdr:row>
      <xdr:rowOff>0</xdr:rowOff>
    </xdr:to>
    <xdr:sp>
      <xdr:nvSpPr>
        <xdr:cNvPr id="6" name="Line 7"/>
        <xdr:cNvSpPr>
          <a:spLocks/>
        </xdr:cNvSpPr>
      </xdr:nvSpPr>
      <xdr:spPr>
        <a:xfrm>
          <a:off x="1466850" y="2276475"/>
          <a:ext cx="0" cy="1381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xdr:rowOff>
    </xdr:from>
    <xdr:to>
      <xdr:col>7</xdr:col>
      <xdr:colOff>0</xdr:colOff>
      <xdr:row>5</xdr:row>
      <xdr:rowOff>219075</xdr:rowOff>
    </xdr:to>
    <xdr:sp>
      <xdr:nvSpPr>
        <xdr:cNvPr id="7" name="Line 8"/>
        <xdr:cNvSpPr>
          <a:spLocks/>
        </xdr:cNvSpPr>
      </xdr:nvSpPr>
      <xdr:spPr>
        <a:xfrm flipV="1">
          <a:off x="2085975" y="9239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xdr:rowOff>
    </xdr:from>
    <xdr:to>
      <xdr:col>7</xdr:col>
      <xdr:colOff>0</xdr:colOff>
      <xdr:row>9</xdr:row>
      <xdr:rowOff>0</xdr:rowOff>
    </xdr:to>
    <xdr:sp>
      <xdr:nvSpPr>
        <xdr:cNvPr id="8" name="Line 9"/>
        <xdr:cNvSpPr>
          <a:spLocks/>
        </xdr:cNvSpPr>
      </xdr:nvSpPr>
      <xdr:spPr>
        <a:xfrm>
          <a:off x="2085975" y="13811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219075</xdr:rowOff>
    </xdr:from>
    <xdr:to>
      <xdr:col>13</xdr:col>
      <xdr:colOff>0</xdr:colOff>
      <xdr:row>5</xdr:row>
      <xdr:rowOff>219075</xdr:rowOff>
    </xdr:to>
    <xdr:sp>
      <xdr:nvSpPr>
        <xdr:cNvPr id="9" name="Line 10"/>
        <xdr:cNvSpPr>
          <a:spLocks/>
        </xdr:cNvSpPr>
      </xdr:nvSpPr>
      <xdr:spPr>
        <a:xfrm flipV="1">
          <a:off x="3133725" y="9048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13</xdr:col>
      <xdr:colOff>9525</xdr:colOff>
      <xdr:row>8</xdr:row>
      <xdr:rowOff>0</xdr:rowOff>
    </xdr:to>
    <xdr:sp>
      <xdr:nvSpPr>
        <xdr:cNvPr id="10" name="Line 11"/>
        <xdr:cNvSpPr>
          <a:spLocks/>
        </xdr:cNvSpPr>
      </xdr:nvSpPr>
      <xdr:spPr>
        <a:xfrm>
          <a:off x="3143250" y="13716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xdr:row>
      <xdr:rowOff>9525</xdr:rowOff>
    </xdr:from>
    <xdr:to>
      <xdr:col>15</xdr:col>
      <xdr:colOff>0</xdr:colOff>
      <xdr:row>10</xdr:row>
      <xdr:rowOff>0</xdr:rowOff>
    </xdr:to>
    <xdr:sp>
      <xdr:nvSpPr>
        <xdr:cNvPr id="11" name="Line 12"/>
        <xdr:cNvSpPr>
          <a:spLocks/>
        </xdr:cNvSpPr>
      </xdr:nvSpPr>
      <xdr:spPr>
        <a:xfrm flipV="1">
          <a:off x="3800475" y="923925"/>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0</xdr:rowOff>
    </xdr:from>
    <xdr:to>
      <xdr:col>15</xdr:col>
      <xdr:colOff>0</xdr:colOff>
      <xdr:row>16</xdr:row>
      <xdr:rowOff>0</xdr:rowOff>
    </xdr:to>
    <xdr:sp>
      <xdr:nvSpPr>
        <xdr:cNvPr id="12" name="Line 13"/>
        <xdr:cNvSpPr>
          <a:spLocks/>
        </xdr:cNvSpPr>
      </xdr:nvSpPr>
      <xdr:spPr>
        <a:xfrm flipH="1">
          <a:off x="3800475" y="2286000"/>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0</xdr:rowOff>
    </xdr:from>
    <xdr:to>
      <xdr:col>17</xdr:col>
      <xdr:colOff>0</xdr:colOff>
      <xdr:row>19</xdr:row>
      <xdr:rowOff>0</xdr:rowOff>
    </xdr:to>
    <xdr:sp>
      <xdr:nvSpPr>
        <xdr:cNvPr id="13" name="Line 14"/>
        <xdr:cNvSpPr>
          <a:spLocks/>
        </xdr:cNvSpPr>
      </xdr:nvSpPr>
      <xdr:spPr>
        <a:xfrm flipH="1" flipV="1">
          <a:off x="4429125" y="914400"/>
          <a:ext cx="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295275</xdr:colOff>
      <xdr:row>20</xdr:row>
      <xdr:rowOff>9525</xdr:rowOff>
    </xdr:from>
    <xdr:to>
      <xdr:col>16</xdr:col>
      <xdr:colOff>295275</xdr:colOff>
      <xdr:row>24</xdr:row>
      <xdr:rowOff>0</xdr:rowOff>
    </xdr:to>
    <xdr:sp>
      <xdr:nvSpPr>
        <xdr:cNvPr id="14" name="Line 15"/>
        <xdr:cNvSpPr>
          <a:spLocks/>
        </xdr:cNvSpPr>
      </xdr:nvSpPr>
      <xdr:spPr>
        <a:xfrm>
          <a:off x="4419600" y="4352925"/>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19</xdr:col>
      <xdr:colOff>0</xdr:colOff>
      <xdr:row>28</xdr:row>
      <xdr:rowOff>0</xdr:rowOff>
    </xdr:to>
    <xdr:sp>
      <xdr:nvSpPr>
        <xdr:cNvPr id="15" name="Line 16"/>
        <xdr:cNvSpPr>
          <a:spLocks/>
        </xdr:cNvSpPr>
      </xdr:nvSpPr>
      <xdr:spPr>
        <a:xfrm flipV="1">
          <a:off x="5162550" y="914400"/>
          <a:ext cx="0" cy="525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352425</xdr:colOff>
      <xdr:row>29</xdr:row>
      <xdr:rowOff>9525</xdr:rowOff>
    </xdr:from>
    <xdr:to>
      <xdr:col>18</xdr:col>
      <xdr:colOff>352425</xdr:colOff>
      <xdr:row>32</xdr:row>
      <xdr:rowOff>0</xdr:rowOff>
    </xdr:to>
    <xdr:sp>
      <xdr:nvSpPr>
        <xdr:cNvPr id="16" name="Line 17"/>
        <xdr:cNvSpPr>
          <a:spLocks/>
        </xdr:cNvSpPr>
      </xdr:nvSpPr>
      <xdr:spPr>
        <a:xfrm>
          <a:off x="5153025" y="64103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0</xdr:rowOff>
    </xdr:from>
    <xdr:to>
      <xdr:col>23</xdr:col>
      <xdr:colOff>0</xdr:colOff>
      <xdr:row>13</xdr:row>
      <xdr:rowOff>0</xdr:rowOff>
    </xdr:to>
    <xdr:sp>
      <xdr:nvSpPr>
        <xdr:cNvPr id="17" name="Line 18"/>
        <xdr:cNvSpPr>
          <a:spLocks/>
        </xdr:cNvSpPr>
      </xdr:nvSpPr>
      <xdr:spPr>
        <a:xfrm flipV="1">
          <a:off x="6324600" y="914400"/>
          <a:ext cx="0" cy="1828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14</xdr:row>
      <xdr:rowOff>0</xdr:rowOff>
    </xdr:from>
    <xdr:to>
      <xdr:col>23</xdr:col>
      <xdr:colOff>0</xdr:colOff>
      <xdr:row>22</xdr:row>
      <xdr:rowOff>0</xdr:rowOff>
    </xdr:to>
    <xdr:sp>
      <xdr:nvSpPr>
        <xdr:cNvPr id="18" name="Line 19"/>
        <xdr:cNvSpPr>
          <a:spLocks/>
        </xdr:cNvSpPr>
      </xdr:nvSpPr>
      <xdr:spPr>
        <a:xfrm>
          <a:off x="6324600" y="2971800"/>
          <a:ext cx="0" cy="1828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5</xdr:row>
      <xdr:rowOff>9525</xdr:rowOff>
    </xdr:from>
    <xdr:to>
      <xdr:col>25</xdr:col>
      <xdr:colOff>0</xdr:colOff>
      <xdr:row>23</xdr:row>
      <xdr:rowOff>0</xdr:rowOff>
    </xdr:to>
    <xdr:sp>
      <xdr:nvSpPr>
        <xdr:cNvPr id="19" name="Line 20"/>
        <xdr:cNvSpPr>
          <a:spLocks/>
        </xdr:cNvSpPr>
      </xdr:nvSpPr>
      <xdr:spPr>
        <a:xfrm flipV="1">
          <a:off x="7143750" y="923925"/>
          <a:ext cx="0" cy="410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9525</xdr:rowOff>
    </xdr:from>
    <xdr:to>
      <xdr:col>25</xdr:col>
      <xdr:colOff>0</xdr:colOff>
      <xdr:row>36</xdr:row>
      <xdr:rowOff>0</xdr:rowOff>
    </xdr:to>
    <xdr:sp>
      <xdr:nvSpPr>
        <xdr:cNvPr id="20" name="Line 21"/>
        <xdr:cNvSpPr>
          <a:spLocks/>
        </xdr:cNvSpPr>
      </xdr:nvSpPr>
      <xdr:spPr>
        <a:xfrm>
          <a:off x="7143750" y="5267325"/>
          <a:ext cx="0" cy="2733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xdr:row>
      <xdr:rowOff>0</xdr:rowOff>
    </xdr:from>
    <xdr:to>
      <xdr:col>21</xdr:col>
      <xdr:colOff>0</xdr:colOff>
      <xdr:row>3</xdr:row>
      <xdr:rowOff>0</xdr:rowOff>
    </xdr:to>
    <xdr:sp>
      <xdr:nvSpPr>
        <xdr:cNvPr id="21" name="Line 22"/>
        <xdr:cNvSpPr>
          <a:spLocks/>
        </xdr:cNvSpPr>
      </xdr:nvSpPr>
      <xdr:spPr>
        <a:xfrm>
          <a:off x="4429125" y="53340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xdr:row>
      <xdr:rowOff>0</xdr:rowOff>
    </xdr:from>
    <xdr:to>
      <xdr:col>15</xdr:col>
      <xdr:colOff>9525</xdr:colOff>
      <xdr:row>3</xdr:row>
      <xdr:rowOff>0</xdr:rowOff>
    </xdr:to>
    <xdr:sp>
      <xdr:nvSpPr>
        <xdr:cNvPr id="22" name="Line 23"/>
        <xdr:cNvSpPr>
          <a:spLocks/>
        </xdr:cNvSpPr>
      </xdr:nvSpPr>
      <xdr:spPr>
        <a:xfrm flipH="1">
          <a:off x="2828925" y="53340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46</xdr:row>
      <xdr:rowOff>0</xdr:rowOff>
    </xdr:from>
    <xdr:to>
      <xdr:col>21</xdr:col>
      <xdr:colOff>0</xdr:colOff>
      <xdr:row>46</xdr:row>
      <xdr:rowOff>0</xdr:rowOff>
    </xdr:to>
    <xdr:sp>
      <xdr:nvSpPr>
        <xdr:cNvPr id="23" name="Line 24"/>
        <xdr:cNvSpPr>
          <a:spLocks/>
        </xdr:cNvSpPr>
      </xdr:nvSpPr>
      <xdr:spPr>
        <a:xfrm>
          <a:off x="4429125" y="100774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46</xdr:row>
      <xdr:rowOff>0</xdr:rowOff>
    </xdr:from>
    <xdr:to>
      <xdr:col>15</xdr:col>
      <xdr:colOff>0</xdr:colOff>
      <xdr:row>46</xdr:row>
      <xdr:rowOff>0</xdr:rowOff>
    </xdr:to>
    <xdr:sp>
      <xdr:nvSpPr>
        <xdr:cNvPr id="24" name="Line 25"/>
        <xdr:cNvSpPr>
          <a:spLocks/>
        </xdr:cNvSpPr>
      </xdr:nvSpPr>
      <xdr:spPr>
        <a:xfrm flipH="1">
          <a:off x="2828925" y="10077450"/>
          <a:ext cx="971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48</xdr:row>
      <xdr:rowOff>0</xdr:rowOff>
    </xdr:from>
    <xdr:to>
      <xdr:col>23</xdr:col>
      <xdr:colOff>0</xdr:colOff>
      <xdr:row>56</xdr:row>
      <xdr:rowOff>0</xdr:rowOff>
    </xdr:to>
    <xdr:sp>
      <xdr:nvSpPr>
        <xdr:cNvPr id="25" name="Line 26"/>
        <xdr:cNvSpPr>
          <a:spLocks/>
        </xdr:cNvSpPr>
      </xdr:nvSpPr>
      <xdr:spPr>
        <a:xfrm flipV="1">
          <a:off x="6324600" y="10325100"/>
          <a:ext cx="0" cy="1828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65</xdr:row>
      <xdr:rowOff>0</xdr:rowOff>
    </xdr:to>
    <xdr:sp>
      <xdr:nvSpPr>
        <xdr:cNvPr id="26" name="Line 27"/>
        <xdr:cNvSpPr>
          <a:spLocks/>
        </xdr:cNvSpPr>
      </xdr:nvSpPr>
      <xdr:spPr>
        <a:xfrm>
          <a:off x="6324600" y="12382500"/>
          <a:ext cx="0" cy="1828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48</xdr:row>
      <xdr:rowOff>0</xdr:rowOff>
    </xdr:from>
    <xdr:to>
      <xdr:col>25</xdr:col>
      <xdr:colOff>0</xdr:colOff>
      <xdr:row>66</xdr:row>
      <xdr:rowOff>0</xdr:rowOff>
    </xdr:to>
    <xdr:sp>
      <xdr:nvSpPr>
        <xdr:cNvPr id="27" name="Line 29"/>
        <xdr:cNvSpPr>
          <a:spLocks/>
        </xdr:cNvSpPr>
      </xdr:nvSpPr>
      <xdr:spPr>
        <a:xfrm flipV="1">
          <a:off x="7143750" y="10325100"/>
          <a:ext cx="0" cy="411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67</xdr:row>
      <xdr:rowOff>0</xdr:rowOff>
    </xdr:from>
    <xdr:to>
      <xdr:col>25</xdr:col>
      <xdr:colOff>0</xdr:colOff>
      <xdr:row>79</xdr:row>
      <xdr:rowOff>0</xdr:rowOff>
    </xdr:to>
    <xdr:sp>
      <xdr:nvSpPr>
        <xdr:cNvPr id="28" name="Line 30"/>
        <xdr:cNvSpPr>
          <a:spLocks/>
        </xdr:cNvSpPr>
      </xdr:nvSpPr>
      <xdr:spPr>
        <a:xfrm>
          <a:off x="7143750" y="14668500"/>
          <a:ext cx="0" cy="2743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72</xdr:row>
      <xdr:rowOff>9525</xdr:rowOff>
    </xdr:from>
    <xdr:to>
      <xdr:col>19</xdr:col>
      <xdr:colOff>0</xdr:colOff>
      <xdr:row>75</xdr:row>
      <xdr:rowOff>0</xdr:rowOff>
    </xdr:to>
    <xdr:sp>
      <xdr:nvSpPr>
        <xdr:cNvPr id="29" name="Line 31"/>
        <xdr:cNvSpPr>
          <a:spLocks/>
        </xdr:cNvSpPr>
      </xdr:nvSpPr>
      <xdr:spPr>
        <a:xfrm>
          <a:off x="5162550" y="158210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48</xdr:row>
      <xdr:rowOff>0</xdr:rowOff>
    </xdr:from>
    <xdr:to>
      <xdr:col>19</xdr:col>
      <xdr:colOff>0</xdr:colOff>
      <xdr:row>71</xdr:row>
      <xdr:rowOff>0</xdr:rowOff>
    </xdr:to>
    <xdr:sp>
      <xdr:nvSpPr>
        <xdr:cNvPr id="30" name="Line 32"/>
        <xdr:cNvSpPr>
          <a:spLocks/>
        </xdr:cNvSpPr>
      </xdr:nvSpPr>
      <xdr:spPr>
        <a:xfrm flipV="1">
          <a:off x="5162550" y="10325100"/>
          <a:ext cx="0" cy="525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63</xdr:row>
      <xdr:rowOff>0</xdr:rowOff>
    </xdr:from>
    <xdr:to>
      <xdr:col>17</xdr:col>
      <xdr:colOff>9525</xdr:colOff>
      <xdr:row>66</xdr:row>
      <xdr:rowOff>219075</xdr:rowOff>
    </xdr:to>
    <xdr:sp>
      <xdr:nvSpPr>
        <xdr:cNvPr id="31" name="Line 33"/>
        <xdr:cNvSpPr>
          <a:spLocks/>
        </xdr:cNvSpPr>
      </xdr:nvSpPr>
      <xdr:spPr>
        <a:xfrm flipH="1">
          <a:off x="4429125" y="13754100"/>
          <a:ext cx="9525"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48</xdr:row>
      <xdr:rowOff>9525</xdr:rowOff>
    </xdr:from>
    <xdr:to>
      <xdr:col>17</xdr:col>
      <xdr:colOff>0</xdr:colOff>
      <xdr:row>62</xdr:row>
      <xdr:rowOff>0</xdr:rowOff>
    </xdr:to>
    <xdr:sp>
      <xdr:nvSpPr>
        <xdr:cNvPr id="32" name="Line 34"/>
        <xdr:cNvSpPr>
          <a:spLocks/>
        </xdr:cNvSpPr>
      </xdr:nvSpPr>
      <xdr:spPr>
        <a:xfrm flipV="1">
          <a:off x="4429125" y="10334625"/>
          <a:ext cx="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48</xdr:row>
      <xdr:rowOff>9525</xdr:rowOff>
    </xdr:from>
    <xdr:to>
      <xdr:col>15</xdr:col>
      <xdr:colOff>0</xdr:colOff>
      <xdr:row>53</xdr:row>
      <xdr:rowOff>9525</xdr:rowOff>
    </xdr:to>
    <xdr:sp>
      <xdr:nvSpPr>
        <xdr:cNvPr id="33" name="Line 35"/>
        <xdr:cNvSpPr>
          <a:spLocks/>
        </xdr:cNvSpPr>
      </xdr:nvSpPr>
      <xdr:spPr>
        <a:xfrm flipV="1">
          <a:off x="3800475" y="10334625"/>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54</xdr:row>
      <xdr:rowOff>0</xdr:rowOff>
    </xdr:from>
    <xdr:to>
      <xdr:col>15</xdr:col>
      <xdr:colOff>9525</xdr:colOff>
      <xdr:row>59</xdr:row>
      <xdr:rowOff>0</xdr:rowOff>
    </xdr:to>
    <xdr:sp>
      <xdr:nvSpPr>
        <xdr:cNvPr id="34" name="Line 36"/>
        <xdr:cNvSpPr>
          <a:spLocks/>
        </xdr:cNvSpPr>
      </xdr:nvSpPr>
      <xdr:spPr>
        <a:xfrm flipH="1">
          <a:off x="3800475" y="11696700"/>
          <a:ext cx="9525"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48</xdr:row>
      <xdr:rowOff>9525</xdr:rowOff>
    </xdr:from>
    <xdr:to>
      <xdr:col>13</xdr:col>
      <xdr:colOff>0</xdr:colOff>
      <xdr:row>49</xdr:row>
      <xdr:rowOff>0</xdr:rowOff>
    </xdr:to>
    <xdr:sp>
      <xdr:nvSpPr>
        <xdr:cNvPr id="35" name="Line 37"/>
        <xdr:cNvSpPr>
          <a:spLocks/>
        </xdr:cNvSpPr>
      </xdr:nvSpPr>
      <xdr:spPr>
        <a:xfrm flipV="1">
          <a:off x="3133725" y="103346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50</xdr:row>
      <xdr:rowOff>0</xdr:rowOff>
    </xdr:from>
    <xdr:to>
      <xdr:col>13</xdr:col>
      <xdr:colOff>0</xdr:colOff>
      <xdr:row>51</xdr:row>
      <xdr:rowOff>0</xdr:rowOff>
    </xdr:to>
    <xdr:sp>
      <xdr:nvSpPr>
        <xdr:cNvPr id="36" name="Line 38"/>
        <xdr:cNvSpPr>
          <a:spLocks/>
        </xdr:cNvSpPr>
      </xdr:nvSpPr>
      <xdr:spPr>
        <a:xfrm>
          <a:off x="3133725" y="107823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0</xdr:rowOff>
    </xdr:from>
    <xdr:to>
      <xdr:col>7</xdr:col>
      <xdr:colOff>0</xdr:colOff>
      <xdr:row>49</xdr:row>
      <xdr:rowOff>0</xdr:rowOff>
    </xdr:to>
    <xdr:sp>
      <xdr:nvSpPr>
        <xdr:cNvPr id="37" name="Line 39"/>
        <xdr:cNvSpPr>
          <a:spLocks/>
        </xdr:cNvSpPr>
      </xdr:nvSpPr>
      <xdr:spPr>
        <a:xfrm flipV="1">
          <a:off x="2085975" y="10325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50</xdr:row>
      <xdr:rowOff>0</xdr:rowOff>
    </xdr:from>
    <xdr:to>
      <xdr:col>7</xdr:col>
      <xdr:colOff>0</xdr:colOff>
      <xdr:row>52</xdr:row>
      <xdr:rowOff>0</xdr:rowOff>
    </xdr:to>
    <xdr:sp>
      <xdr:nvSpPr>
        <xdr:cNvPr id="38" name="Line 40"/>
        <xdr:cNvSpPr>
          <a:spLocks/>
        </xdr:cNvSpPr>
      </xdr:nvSpPr>
      <xdr:spPr>
        <a:xfrm>
          <a:off x="2085975" y="1078230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53</xdr:row>
      <xdr:rowOff>0</xdr:rowOff>
    </xdr:to>
    <xdr:sp>
      <xdr:nvSpPr>
        <xdr:cNvPr id="39" name="Line 41"/>
        <xdr:cNvSpPr>
          <a:spLocks/>
        </xdr:cNvSpPr>
      </xdr:nvSpPr>
      <xdr:spPr>
        <a:xfrm flipV="1">
          <a:off x="1466850" y="10325100"/>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54</xdr:row>
      <xdr:rowOff>9525</xdr:rowOff>
    </xdr:from>
    <xdr:to>
      <xdr:col>5</xdr:col>
      <xdr:colOff>0</xdr:colOff>
      <xdr:row>60</xdr:row>
      <xdr:rowOff>9525</xdr:rowOff>
    </xdr:to>
    <xdr:sp>
      <xdr:nvSpPr>
        <xdr:cNvPr id="40" name="Line 42"/>
        <xdr:cNvSpPr>
          <a:spLocks/>
        </xdr:cNvSpPr>
      </xdr:nvSpPr>
      <xdr:spPr>
        <a:xfrm>
          <a:off x="1466850" y="11706225"/>
          <a:ext cx="0" cy="1371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0</xdr:rowOff>
    </xdr:from>
    <xdr:to>
      <xdr:col>3</xdr:col>
      <xdr:colOff>0</xdr:colOff>
      <xdr:row>62</xdr:row>
      <xdr:rowOff>0</xdr:rowOff>
    </xdr:to>
    <xdr:sp>
      <xdr:nvSpPr>
        <xdr:cNvPr id="41" name="Line 43"/>
        <xdr:cNvSpPr>
          <a:spLocks/>
        </xdr:cNvSpPr>
      </xdr:nvSpPr>
      <xdr:spPr>
        <a:xfrm flipV="1">
          <a:off x="914400" y="10325100"/>
          <a:ext cx="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63</xdr:row>
      <xdr:rowOff>9525</xdr:rowOff>
    </xdr:from>
    <xdr:to>
      <xdr:col>3</xdr:col>
      <xdr:colOff>0</xdr:colOff>
      <xdr:row>68</xdr:row>
      <xdr:rowOff>0</xdr:rowOff>
    </xdr:to>
    <xdr:sp>
      <xdr:nvSpPr>
        <xdr:cNvPr id="42" name="Line 44"/>
        <xdr:cNvSpPr>
          <a:spLocks/>
        </xdr:cNvSpPr>
      </xdr:nvSpPr>
      <xdr:spPr>
        <a:xfrm>
          <a:off x="914400" y="13763625"/>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0</xdr:rowOff>
    </xdr:from>
    <xdr:to>
      <xdr:col>1</xdr:col>
      <xdr:colOff>0</xdr:colOff>
      <xdr:row>71</xdr:row>
      <xdr:rowOff>0</xdr:rowOff>
    </xdr:to>
    <xdr:sp>
      <xdr:nvSpPr>
        <xdr:cNvPr id="43" name="Line 45"/>
        <xdr:cNvSpPr>
          <a:spLocks/>
        </xdr:cNvSpPr>
      </xdr:nvSpPr>
      <xdr:spPr>
        <a:xfrm flipV="1">
          <a:off x="314325" y="10325100"/>
          <a:ext cx="0" cy="525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72</xdr:row>
      <xdr:rowOff>9525</xdr:rowOff>
    </xdr:from>
    <xdr:to>
      <xdr:col>1</xdr:col>
      <xdr:colOff>0</xdr:colOff>
      <xdr:row>76</xdr:row>
      <xdr:rowOff>0</xdr:rowOff>
    </xdr:to>
    <xdr:sp>
      <xdr:nvSpPr>
        <xdr:cNvPr id="44" name="Line 46"/>
        <xdr:cNvSpPr>
          <a:spLocks/>
        </xdr:cNvSpPr>
      </xdr:nvSpPr>
      <xdr:spPr>
        <a:xfrm>
          <a:off x="314325" y="15821025"/>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89</xdr:row>
      <xdr:rowOff>0</xdr:rowOff>
    </xdr:from>
    <xdr:to>
      <xdr:col>15</xdr:col>
      <xdr:colOff>0</xdr:colOff>
      <xdr:row>89</xdr:row>
      <xdr:rowOff>0</xdr:rowOff>
    </xdr:to>
    <xdr:sp>
      <xdr:nvSpPr>
        <xdr:cNvPr id="45" name="Line 47"/>
        <xdr:cNvSpPr>
          <a:spLocks/>
        </xdr:cNvSpPr>
      </xdr:nvSpPr>
      <xdr:spPr>
        <a:xfrm flipH="1">
          <a:off x="2828925" y="19526250"/>
          <a:ext cx="971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89</xdr:row>
      <xdr:rowOff>0</xdr:rowOff>
    </xdr:from>
    <xdr:to>
      <xdr:col>21</xdr:col>
      <xdr:colOff>0</xdr:colOff>
      <xdr:row>89</xdr:row>
      <xdr:rowOff>0</xdr:rowOff>
    </xdr:to>
    <xdr:sp>
      <xdr:nvSpPr>
        <xdr:cNvPr id="46" name="Line 48"/>
        <xdr:cNvSpPr>
          <a:spLocks/>
        </xdr:cNvSpPr>
      </xdr:nvSpPr>
      <xdr:spPr>
        <a:xfrm>
          <a:off x="4429125" y="195262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91</xdr:row>
      <xdr:rowOff>9525</xdr:rowOff>
    </xdr:from>
    <xdr:to>
      <xdr:col>7</xdr:col>
      <xdr:colOff>0</xdr:colOff>
      <xdr:row>92</xdr:row>
      <xdr:rowOff>0</xdr:rowOff>
    </xdr:to>
    <xdr:sp>
      <xdr:nvSpPr>
        <xdr:cNvPr id="47" name="Line 49"/>
        <xdr:cNvSpPr>
          <a:spLocks/>
        </xdr:cNvSpPr>
      </xdr:nvSpPr>
      <xdr:spPr>
        <a:xfrm flipV="1">
          <a:off x="2085975" y="197358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93</xdr:row>
      <xdr:rowOff>0</xdr:rowOff>
    </xdr:from>
    <xdr:to>
      <xdr:col>7</xdr:col>
      <xdr:colOff>0</xdr:colOff>
      <xdr:row>95</xdr:row>
      <xdr:rowOff>0</xdr:rowOff>
    </xdr:to>
    <xdr:sp>
      <xdr:nvSpPr>
        <xdr:cNvPr id="48" name="Line 50"/>
        <xdr:cNvSpPr>
          <a:spLocks/>
        </xdr:cNvSpPr>
      </xdr:nvSpPr>
      <xdr:spPr>
        <a:xfrm>
          <a:off x="2085975" y="201834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91</xdr:row>
      <xdr:rowOff>0</xdr:rowOff>
    </xdr:from>
    <xdr:to>
      <xdr:col>5</xdr:col>
      <xdr:colOff>0</xdr:colOff>
      <xdr:row>96</xdr:row>
      <xdr:rowOff>0</xdr:rowOff>
    </xdr:to>
    <xdr:sp>
      <xdr:nvSpPr>
        <xdr:cNvPr id="49" name="Line 51"/>
        <xdr:cNvSpPr>
          <a:spLocks/>
        </xdr:cNvSpPr>
      </xdr:nvSpPr>
      <xdr:spPr>
        <a:xfrm flipV="1">
          <a:off x="1466850" y="19726275"/>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97</xdr:row>
      <xdr:rowOff>9525</xdr:rowOff>
    </xdr:from>
    <xdr:to>
      <xdr:col>5</xdr:col>
      <xdr:colOff>0</xdr:colOff>
      <xdr:row>103</xdr:row>
      <xdr:rowOff>0</xdr:rowOff>
    </xdr:to>
    <xdr:sp>
      <xdr:nvSpPr>
        <xdr:cNvPr id="50" name="Line 52"/>
        <xdr:cNvSpPr>
          <a:spLocks/>
        </xdr:cNvSpPr>
      </xdr:nvSpPr>
      <xdr:spPr>
        <a:xfrm>
          <a:off x="1466850" y="21107400"/>
          <a:ext cx="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91</xdr:row>
      <xdr:rowOff>9525</xdr:rowOff>
    </xdr:from>
    <xdr:to>
      <xdr:col>3</xdr:col>
      <xdr:colOff>0</xdr:colOff>
      <xdr:row>105</xdr:row>
      <xdr:rowOff>0</xdr:rowOff>
    </xdr:to>
    <xdr:sp>
      <xdr:nvSpPr>
        <xdr:cNvPr id="51" name="Line 53"/>
        <xdr:cNvSpPr>
          <a:spLocks/>
        </xdr:cNvSpPr>
      </xdr:nvSpPr>
      <xdr:spPr>
        <a:xfrm flipV="1">
          <a:off x="914400" y="19735800"/>
          <a:ext cx="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106</xdr:row>
      <xdr:rowOff>0</xdr:rowOff>
    </xdr:from>
    <xdr:to>
      <xdr:col>3</xdr:col>
      <xdr:colOff>0</xdr:colOff>
      <xdr:row>111</xdr:row>
      <xdr:rowOff>0</xdr:rowOff>
    </xdr:to>
    <xdr:sp>
      <xdr:nvSpPr>
        <xdr:cNvPr id="52" name="Line 54"/>
        <xdr:cNvSpPr>
          <a:spLocks/>
        </xdr:cNvSpPr>
      </xdr:nvSpPr>
      <xdr:spPr>
        <a:xfrm>
          <a:off x="914400" y="23155275"/>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91</xdr:row>
      <xdr:rowOff>9525</xdr:rowOff>
    </xdr:from>
    <xdr:to>
      <xdr:col>1</xdr:col>
      <xdr:colOff>0</xdr:colOff>
      <xdr:row>114</xdr:row>
      <xdr:rowOff>0</xdr:rowOff>
    </xdr:to>
    <xdr:sp>
      <xdr:nvSpPr>
        <xdr:cNvPr id="53" name="Line 55"/>
        <xdr:cNvSpPr>
          <a:spLocks/>
        </xdr:cNvSpPr>
      </xdr:nvSpPr>
      <xdr:spPr>
        <a:xfrm flipV="1">
          <a:off x="314325" y="19735800"/>
          <a:ext cx="0" cy="524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115</xdr:row>
      <xdr:rowOff>0</xdr:rowOff>
    </xdr:from>
    <xdr:to>
      <xdr:col>1</xdr:col>
      <xdr:colOff>0</xdr:colOff>
      <xdr:row>119</xdr:row>
      <xdr:rowOff>0</xdr:rowOff>
    </xdr:to>
    <xdr:sp>
      <xdr:nvSpPr>
        <xdr:cNvPr id="54" name="Line 56"/>
        <xdr:cNvSpPr>
          <a:spLocks/>
        </xdr:cNvSpPr>
      </xdr:nvSpPr>
      <xdr:spPr>
        <a:xfrm>
          <a:off x="314325" y="25212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91</xdr:row>
      <xdr:rowOff>9525</xdr:rowOff>
    </xdr:from>
    <xdr:to>
      <xdr:col>13</xdr:col>
      <xdr:colOff>0</xdr:colOff>
      <xdr:row>92</xdr:row>
      <xdr:rowOff>0</xdr:rowOff>
    </xdr:to>
    <xdr:sp>
      <xdr:nvSpPr>
        <xdr:cNvPr id="55" name="Line 57"/>
        <xdr:cNvSpPr>
          <a:spLocks/>
        </xdr:cNvSpPr>
      </xdr:nvSpPr>
      <xdr:spPr>
        <a:xfrm flipV="1">
          <a:off x="3133725" y="197358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93</xdr:row>
      <xdr:rowOff>9525</xdr:rowOff>
    </xdr:from>
    <xdr:to>
      <xdr:col>13</xdr:col>
      <xdr:colOff>9525</xdr:colOff>
      <xdr:row>94</xdr:row>
      <xdr:rowOff>0</xdr:rowOff>
    </xdr:to>
    <xdr:sp>
      <xdr:nvSpPr>
        <xdr:cNvPr id="56" name="Line 58"/>
        <xdr:cNvSpPr>
          <a:spLocks/>
        </xdr:cNvSpPr>
      </xdr:nvSpPr>
      <xdr:spPr>
        <a:xfrm>
          <a:off x="3143250" y="201930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91</xdr:row>
      <xdr:rowOff>9525</xdr:rowOff>
    </xdr:from>
    <xdr:to>
      <xdr:col>15</xdr:col>
      <xdr:colOff>9525</xdr:colOff>
      <xdr:row>96</xdr:row>
      <xdr:rowOff>0</xdr:rowOff>
    </xdr:to>
    <xdr:sp>
      <xdr:nvSpPr>
        <xdr:cNvPr id="57" name="Line 59"/>
        <xdr:cNvSpPr>
          <a:spLocks/>
        </xdr:cNvSpPr>
      </xdr:nvSpPr>
      <xdr:spPr>
        <a:xfrm flipV="1">
          <a:off x="3800475" y="19735800"/>
          <a:ext cx="9525"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97</xdr:row>
      <xdr:rowOff>0</xdr:rowOff>
    </xdr:from>
    <xdr:to>
      <xdr:col>15</xdr:col>
      <xdr:colOff>0</xdr:colOff>
      <xdr:row>102</xdr:row>
      <xdr:rowOff>0</xdr:rowOff>
    </xdr:to>
    <xdr:sp>
      <xdr:nvSpPr>
        <xdr:cNvPr id="58" name="Line 60"/>
        <xdr:cNvSpPr>
          <a:spLocks/>
        </xdr:cNvSpPr>
      </xdr:nvSpPr>
      <xdr:spPr>
        <a:xfrm>
          <a:off x="3800475" y="21097875"/>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91</xdr:row>
      <xdr:rowOff>9525</xdr:rowOff>
    </xdr:from>
    <xdr:to>
      <xdr:col>17</xdr:col>
      <xdr:colOff>0</xdr:colOff>
      <xdr:row>105</xdr:row>
      <xdr:rowOff>0</xdr:rowOff>
    </xdr:to>
    <xdr:sp>
      <xdr:nvSpPr>
        <xdr:cNvPr id="59" name="Line 61"/>
        <xdr:cNvSpPr>
          <a:spLocks/>
        </xdr:cNvSpPr>
      </xdr:nvSpPr>
      <xdr:spPr>
        <a:xfrm flipV="1">
          <a:off x="4429125" y="19735800"/>
          <a:ext cx="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106</xdr:row>
      <xdr:rowOff>0</xdr:rowOff>
    </xdr:from>
    <xdr:to>
      <xdr:col>17</xdr:col>
      <xdr:colOff>0</xdr:colOff>
      <xdr:row>109</xdr:row>
      <xdr:rowOff>219075</xdr:rowOff>
    </xdr:to>
    <xdr:sp>
      <xdr:nvSpPr>
        <xdr:cNvPr id="60" name="Line 62"/>
        <xdr:cNvSpPr>
          <a:spLocks/>
        </xdr:cNvSpPr>
      </xdr:nvSpPr>
      <xdr:spPr>
        <a:xfrm>
          <a:off x="4429125" y="23155275"/>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91</xdr:row>
      <xdr:rowOff>0</xdr:rowOff>
    </xdr:from>
    <xdr:to>
      <xdr:col>19</xdr:col>
      <xdr:colOff>0</xdr:colOff>
      <xdr:row>114</xdr:row>
      <xdr:rowOff>9525</xdr:rowOff>
    </xdr:to>
    <xdr:sp>
      <xdr:nvSpPr>
        <xdr:cNvPr id="61" name="Line 63"/>
        <xdr:cNvSpPr>
          <a:spLocks/>
        </xdr:cNvSpPr>
      </xdr:nvSpPr>
      <xdr:spPr>
        <a:xfrm flipV="1">
          <a:off x="5162550" y="19726275"/>
          <a:ext cx="0" cy="5267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115</xdr:row>
      <xdr:rowOff>0</xdr:rowOff>
    </xdr:from>
    <xdr:to>
      <xdr:col>19</xdr:col>
      <xdr:colOff>0</xdr:colOff>
      <xdr:row>118</xdr:row>
      <xdr:rowOff>0</xdr:rowOff>
    </xdr:to>
    <xdr:sp>
      <xdr:nvSpPr>
        <xdr:cNvPr id="62" name="Line 64"/>
        <xdr:cNvSpPr>
          <a:spLocks/>
        </xdr:cNvSpPr>
      </xdr:nvSpPr>
      <xdr:spPr>
        <a:xfrm>
          <a:off x="5162550" y="25212675"/>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110</xdr:row>
      <xdr:rowOff>0</xdr:rowOff>
    </xdr:from>
    <xdr:to>
      <xdr:col>25</xdr:col>
      <xdr:colOff>0</xdr:colOff>
      <xdr:row>122</xdr:row>
      <xdr:rowOff>0</xdr:rowOff>
    </xdr:to>
    <xdr:sp>
      <xdr:nvSpPr>
        <xdr:cNvPr id="63" name="Line 65"/>
        <xdr:cNvSpPr>
          <a:spLocks/>
        </xdr:cNvSpPr>
      </xdr:nvSpPr>
      <xdr:spPr>
        <a:xfrm>
          <a:off x="7143750" y="24069675"/>
          <a:ext cx="0" cy="2743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91</xdr:row>
      <xdr:rowOff>9525</xdr:rowOff>
    </xdr:from>
    <xdr:to>
      <xdr:col>25</xdr:col>
      <xdr:colOff>0</xdr:colOff>
      <xdr:row>109</xdr:row>
      <xdr:rowOff>0</xdr:rowOff>
    </xdr:to>
    <xdr:sp>
      <xdr:nvSpPr>
        <xdr:cNvPr id="64" name="Line 66"/>
        <xdr:cNvSpPr>
          <a:spLocks/>
        </xdr:cNvSpPr>
      </xdr:nvSpPr>
      <xdr:spPr>
        <a:xfrm flipV="1">
          <a:off x="7143750" y="19735800"/>
          <a:ext cx="0" cy="410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91</xdr:row>
      <xdr:rowOff>9525</xdr:rowOff>
    </xdr:from>
    <xdr:to>
      <xdr:col>23</xdr:col>
      <xdr:colOff>0</xdr:colOff>
      <xdr:row>99</xdr:row>
      <xdr:rowOff>0</xdr:rowOff>
    </xdr:to>
    <xdr:sp>
      <xdr:nvSpPr>
        <xdr:cNvPr id="65" name="Line 67"/>
        <xdr:cNvSpPr>
          <a:spLocks/>
        </xdr:cNvSpPr>
      </xdr:nvSpPr>
      <xdr:spPr>
        <a:xfrm flipV="1">
          <a:off x="6324600" y="19735800"/>
          <a:ext cx="0"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100</xdr:row>
      <xdr:rowOff>9525</xdr:rowOff>
    </xdr:from>
    <xdr:to>
      <xdr:col>23</xdr:col>
      <xdr:colOff>0</xdr:colOff>
      <xdr:row>108</xdr:row>
      <xdr:rowOff>9525</xdr:rowOff>
    </xdr:to>
    <xdr:sp>
      <xdr:nvSpPr>
        <xdr:cNvPr id="66" name="Line 68"/>
        <xdr:cNvSpPr>
          <a:spLocks/>
        </xdr:cNvSpPr>
      </xdr:nvSpPr>
      <xdr:spPr>
        <a:xfrm>
          <a:off x="6324600" y="21793200"/>
          <a:ext cx="0" cy="1828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38100</xdr:rowOff>
    </xdr:from>
    <xdr:to>
      <xdr:col>1</xdr:col>
      <xdr:colOff>0</xdr:colOff>
      <xdr:row>18</xdr:row>
      <xdr:rowOff>0</xdr:rowOff>
    </xdr:to>
    <xdr:sp>
      <xdr:nvSpPr>
        <xdr:cNvPr id="1" name="Line 3"/>
        <xdr:cNvSpPr>
          <a:spLocks/>
        </xdr:cNvSpPr>
      </xdr:nvSpPr>
      <xdr:spPr>
        <a:xfrm flipV="1">
          <a:off x="390525" y="762000"/>
          <a:ext cx="0" cy="2181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0</xdr:rowOff>
    </xdr:from>
    <xdr:to>
      <xdr:col>1</xdr:col>
      <xdr:colOff>0</xdr:colOff>
      <xdr:row>33</xdr:row>
      <xdr:rowOff>0</xdr:rowOff>
    </xdr:to>
    <xdr:sp>
      <xdr:nvSpPr>
        <xdr:cNvPr id="2" name="Line 4"/>
        <xdr:cNvSpPr>
          <a:spLocks/>
        </xdr:cNvSpPr>
      </xdr:nvSpPr>
      <xdr:spPr>
        <a:xfrm>
          <a:off x="390525" y="3114675"/>
          <a:ext cx="0" cy="2295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3</xdr:col>
      <xdr:colOff>0</xdr:colOff>
      <xdr:row>5</xdr:row>
      <xdr:rowOff>161925</xdr:rowOff>
    </xdr:to>
    <xdr:sp>
      <xdr:nvSpPr>
        <xdr:cNvPr id="3" name="Line 5"/>
        <xdr:cNvSpPr>
          <a:spLocks/>
        </xdr:cNvSpPr>
      </xdr:nvSpPr>
      <xdr:spPr>
        <a:xfrm flipV="1">
          <a:off x="981075" y="7715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3</xdr:col>
      <xdr:colOff>0</xdr:colOff>
      <xdr:row>9</xdr:row>
      <xdr:rowOff>9525</xdr:rowOff>
    </xdr:to>
    <xdr:sp>
      <xdr:nvSpPr>
        <xdr:cNvPr id="4" name="Line 6"/>
        <xdr:cNvSpPr>
          <a:spLocks/>
        </xdr:cNvSpPr>
      </xdr:nvSpPr>
      <xdr:spPr>
        <a:xfrm>
          <a:off x="981075" y="11144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38100</xdr:rowOff>
    </xdr:from>
    <xdr:to>
      <xdr:col>9</xdr:col>
      <xdr:colOff>0</xdr:colOff>
      <xdr:row>6</xdr:row>
      <xdr:rowOff>0</xdr:rowOff>
    </xdr:to>
    <xdr:sp>
      <xdr:nvSpPr>
        <xdr:cNvPr id="5" name="Line 7"/>
        <xdr:cNvSpPr>
          <a:spLocks/>
        </xdr:cNvSpPr>
      </xdr:nvSpPr>
      <xdr:spPr>
        <a:xfrm flipV="1">
          <a:off x="2009775" y="762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8</xdr:row>
      <xdr:rowOff>0</xdr:rowOff>
    </xdr:to>
    <xdr:sp>
      <xdr:nvSpPr>
        <xdr:cNvPr id="6" name="Line 8"/>
        <xdr:cNvSpPr>
          <a:spLocks/>
        </xdr:cNvSpPr>
      </xdr:nvSpPr>
      <xdr:spPr>
        <a:xfrm>
          <a:off x="2009775" y="11144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11</xdr:col>
      <xdr:colOff>0</xdr:colOff>
      <xdr:row>18</xdr:row>
      <xdr:rowOff>0</xdr:rowOff>
    </xdr:to>
    <xdr:sp>
      <xdr:nvSpPr>
        <xdr:cNvPr id="7" name="Line 9"/>
        <xdr:cNvSpPr>
          <a:spLocks/>
        </xdr:cNvSpPr>
      </xdr:nvSpPr>
      <xdr:spPr>
        <a:xfrm flipV="1">
          <a:off x="2628900" y="771525"/>
          <a:ext cx="0"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18</xdr:row>
      <xdr:rowOff>161925</xdr:rowOff>
    </xdr:from>
    <xdr:to>
      <xdr:col>11</xdr:col>
      <xdr:colOff>0</xdr:colOff>
      <xdr:row>32</xdr:row>
      <xdr:rowOff>0</xdr:rowOff>
    </xdr:to>
    <xdr:sp>
      <xdr:nvSpPr>
        <xdr:cNvPr id="8" name="Line 10"/>
        <xdr:cNvSpPr>
          <a:spLocks/>
        </xdr:cNvSpPr>
      </xdr:nvSpPr>
      <xdr:spPr>
        <a:xfrm>
          <a:off x="2628900" y="3105150"/>
          <a:ext cx="0" cy="2143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0</xdr:rowOff>
    </xdr:from>
    <xdr:to>
      <xdr:col>17</xdr:col>
      <xdr:colOff>0</xdr:colOff>
      <xdr:row>13</xdr:row>
      <xdr:rowOff>0</xdr:rowOff>
    </xdr:to>
    <xdr:sp>
      <xdr:nvSpPr>
        <xdr:cNvPr id="9" name="Line 11"/>
        <xdr:cNvSpPr>
          <a:spLocks/>
        </xdr:cNvSpPr>
      </xdr:nvSpPr>
      <xdr:spPr>
        <a:xfrm flipV="1">
          <a:off x="4333875" y="77152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0</xdr:rowOff>
    </xdr:from>
    <xdr:to>
      <xdr:col>17</xdr:col>
      <xdr:colOff>0</xdr:colOff>
      <xdr:row>22</xdr:row>
      <xdr:rowOff>0</xdr:rowOff>
    </xdr:to>
    <xdr:sp>
      <xdr:nvSpPr>
        <xdr:cNvPr id="10" name="Line 12"/>
        <xdr:cNvSpPr>
          <a:spLocks/>
        </xdr:cNvSpPr>
      </xdr:nvSpPr>
      <xdr:spPr>
        <a:xfrm>
          <a:off x="4333875" y="2286000"/>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19</xdr:col>
      <xdr:colOff>0</xdr:colOff>
      <xdr:row>23</xdr:row>
      <xdr:rowOff>0</xdr:rowOff>
    </xdr:to>
    <xdr:sp>
      <xdr:nvSpPr>
        <xdr:cNvPr id="11" name="Line 13"/>
        <xdr:cNvSpPr>
          <a:spLocks/>
        </xdr:cNvSpPr>
      </xdr:nvSpPr>
      <xdr:spPr>
        <a:xfrm flipV="1">
          <a:off x="4972050" y="771525"/>
          <a:ext cx="0" cy="3000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35</xdr:row>
      <xdr:rowOff>152400</xdr:rowOff>
    </xdr:to>
    <xdr:sp>
      <xdr:nvSpPr>
        <xdr:cNvPr id="12" name="Line 14"/>
        <xdr:cNvSpPr>
          <a:spLocks/>
        </xdr:cNvSpPr>
      </xdr:nvSpPr>
      <xdr:spPr>
        <a:xfrm>
          <a:off x="4972050" y="3943350"/>
          <a:ext cx="0" cy="1952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xdr:row>
      <xdr:rowOff>0</xdr:rowOff>
    </xdr:from>
    <xdr:to>
      <xdr:col>14</xdr:col>
      <xdr:colOff>381000</xdr:colOff>
      <xdr:row>3</xdr:row>
      <xdr:rowOff>0</xdr:rowOff>
    </xdr:to>
    <xdr:sp>
      <xdr:nvSpPr>
        <xdr:cNvPr id="13" name="Line 15"/>
        <xdr:cNvSpPr>
          <a:spLocks/>
        </xdr:cNvSpPr>
      </xdr:nvSpPr>
      <xdr:spPr>
        <a:xfrm>
          <a:off x="3248025" y="552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0</xdr:rowOff>
    </xdr:from>
    <xdr:to>
      <xdr:col>11</xdr:col>
      <xdr:colOff>0</xdr:colOff>
      <xdr:row>3</xdr:row>
      <xdr:rowOff>0</xdr:rowOff>
    </xdr:to>
    <xdr:sp>
      <xdr:nvSpPr>
        <xdr:cNvPr id="14" name="Line 16"/>
        <xdr:cNvSpPr>
          <a:spLocks/>
        </xdr:cNvSpPr>
      </xdr:nvSpPr>
      <xdr:spPr>
        <a:xfrm flipH="1">
          <a:off x="1695450" y="5524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15</xdr:col>
      <xdr:colOff>0</xdr:colOff>
      <xdr:row>46</xdr:row>
      <xdr:rowOff>0</xdr:rowOff>
    </xdr:to>
    <xdr:sp>
      <xdr:nvSpPr>
        <xdr:cNvPr id="15" name="Line 17"/>
        <xdr:cNvSpPr>
          <a:spLocks/>
        </xdr:cNvSpPr>
      </xdr:nvSpPr>
      <xdr:spPr>
        <a:xfrm>
          <a:off x="3248025" y="76390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0</xdr:rowOff>
    </xdr:from>
    <xdr:to>
      <xdr:col>11</xdr:col>
      <xdr:colOff>0</xdr:colOff>
      <xdr:row>46</xdr:row>
      <xdr:rowOff>0</xdr:rowOff>
    </xdr:to>
    <xdr:sp>
      <xdr:nvSpPr>
        <xdr:cNvPr id="16" name="Line 18"/>
        <xdr:cNvSpPr>
          <a:spLocks/>
        </xdr:cNvSpPr>
      </xdr:nvSpPr>
      <xdr:spPr>
        <a:xfrm flipH="1">
          <a:off x="1695450" y="76390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48</xdr:row>
      <xdr:rowOff>0</xdr:rowOff>
    </xdr:from>
    <xdr:to>
      <xdr:col>17</xdr:col>
      <xdr:colOff>0</xdr:colOff>
      <xdr:row>55</xdr:row>
      <xdr:rowOff>161925</xdr:rowOff>
    </xdr:to>
    <xdr:sp>
      <xdr:nvSpPr>
        <xdr:cNvPr id="17" name="Line 20"/>
        <xdr:cNvSpPr>
          <a:spLocks/>
        </xdr:cNvSpPr>
      </xdr:nvSpPr>
      <xdr:spPr>
        <a:xfrm flipV="1">
          <a:off x="4333875" y="785812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57</xdr:row>
      <xdr:rowOff>0</xdr:rowOff>
    </xdr:from>
    <xdr:to>
      <xdr:col>17</xdr:col>
      <xdr:colOff>0</xdr:colOff>
      <xdr:row>65</xdr:row>
      <xdr:rowOff>0</xdr:rowOff>
    </xdr:to>
    <xdr:sp>
      <xdr:nvSpPr>
        <xdr:cNvPr id="18" name="Line 21"/>
        <xdr:cNvSpPr>
          <a:spLocks/>
        </xdr:cNvSpPr>
      </xdr:nvSpPr>
      <xdr:spPr>
        <a:xfrm>
          <a:off x="4333875" y="9382125"/>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48</xdr:row>
      <xdr:rowOff>0</xdr:rowOff>
    </xdr:from>
    <xdr:to>
      <xdr:col>19</xdr:col>
      <xdr:colOff>0</xdr:colOff>
      <xdr:row>66</xdr:row>
      <xdr:rowOff>0</xdr:rowOff>
    </xdr:to>
    <xdr:sp>
      <xdr:nvSpPr>
        <xdr:cNvPr id="19" name="Line 22"/>
        <xdr:cNvSpPr>
          <a:spLocks/>
        </xdr:cNvSpPr>
      </xdr:nvSpPr>
      <xdr:spPr>
        <a:xfrm flipV="1">
          <a:off x="4972050" y="7858125"/>
          <a:ext cx="0" cy="3009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67</xdr:row>
      <xdr:rowOff>0</xdr:rowOff>
    </xdr:from>
    <xdr:to>
      <xdr:col>19</xdr:col>
      <xdr:colOff>0</xdr:colOff>
      <xdr:row>79</xdr:row>
      <xdr:rowOff>0</xdr:rowOff>
    </xdr:to>
    <xdr:sp>
      <xdr:nvSpPr>
        <xdr:cNvPr id="20" name="Line 23"/>
        <xdr:cNvSpPr>
          <a:spLocks/>
        </xdr:cNvSpPr>
      </xdr:nvSpPr>
      <xdr:spPr>
        <a:xfrm>
          <a:off x="4972050" y="11039475"/>
          <a:ext cx="0" cy="197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47</xdr:row>
      <xdr:rowOff>38100</xdr:rowOff>
    </xdr:from>
    <xdr:to>
      <xdr:col>9</xdr:col>
      <xdr:colOff>0</xdr:colOff>
      <xdr:row>49</xdr:row>
      <xdr:rowOff>0</xdr:rowOff>
    </xdr:to>
    <xdr:sp>
      <xdr:nvSpPr>
        <xdr:cNvPr id="21" name="Line 24"/>
        <xdr:cNvSpPr>
          <a:spLocks/>
        </xdr:cNvSpPr>
      </xdr:nvSpPr>
      <xdr:spPr>
        <a:xfrm flipV="1">
          <a:off x="2009775" y="78486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49</xdr:row>
      <xdr:rowOff>161925</xdr:rowOff>
    </xdr:from>
    <xdr:to>
      <xdr:col>9</xdr:col>
      <xdr:colOff>0</xdr:colOff>
      <xdr:row>50</xdr:row>
      <xdr:rowOff>161925</xdr:rowOff>
    </xdr:to>
    <xdr:sp>
      <xdr:nvSpPr>
        <xdr:cNvPr id="22" name="Line 25"/>
        <xdr:cNvSpPr>
          <a:spLocks/>
        </xdr:cNvSpPr>
      </xdr:nvSpPr>
      <xdr:spPr>
        <a:xfrm>
          <a:off x="2009775" y="82010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48</xdr:row>
      <xdr:rowOff>9525</xdr:rowOff>
    </xdr:from>
    <xdr:to>
      <xdr:col>11</xdr:col>
      <xdr:colOff>0</xdr:colOff>
      <xdr:row>61</xdr:row>
      <xdr:rowOff>9525</xdr:rowOff>
    </xdr:to>
    <xdr:sp>
      <xdr:nvSpPr>
        <xdr:cNvPr id="23" name="Line 26"/>
        <xdr:cNvSpPr>
          <a:spLocks/>
        </xdr:cNvSpPr>
      </xdr:nvSpPr>
      <xdr:spPr>
        <a:xfrm flipV="1">
          <a:off x="2628900" y="7867650"/>
          <a:ext cx="0" cy="2181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61</xdr:row>
      <xdr:rowOff>161925</xdr:rowOff>
    </xdr:from>
    <xdr:to>
      <xdr:col>11</xdr:col>
      <xdr:colOff>0</xdr:colOff>
      <xdr:row>75</xdr:row>
      <xdr:rowOff>0</xdr:rowOff>
    </xdr:to>
    <xdr:sp>
      <xdr:nvSpPr>
        <xdr:cNvPr id="24" name="Line 27"/>
        <xdr:cNvSpPr>
          <a:spLocks/>
        </xdr:cNvSpPr>
      </xdr:nvSpPr>
      <xdr:spPr>
        <a:xfrm>
          <a:off x="2628900" y="10201275"/>
          <a:ext cx="0" cy="2143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19050</xdr:rowOff>
    </xdr:from>
    <xdr:to>
      <xdr:col>3</xdr:col>
      <xdr:colOff>0</xdr:colOff>
      <xdr:row>49</xdr:row>
      <xdr:rowOff>0</xdr:rowOff>
    </xdr:to>
    <xdr:sp>
      <xdr:nvSpPr>
        <xdr:cNvPr id="25" name="Line 28"/>
        <xdr:cNvSpPr>
          <a:spLocks/>
        </xdr:cNvSpPr>
      </xdr:nvSpPr>
      <xdr:spPr>
        <a:xfrm flipV="1">
          <a:off x="981075" y="78771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49</xdr:row>
      <xdr:rowOff>161925</xdr:rowOff>
    </xdr:from>
    <xdr:to>
      <xdr:col>3</xdr:col>
      <xdr:colOff>0</xdr:colOff>
      <xdr:row>52</xdr:row>
      <xdr:rowOff>9525</xdr:rowOff>
    </xdr:to>
    <xdr:sp>
      <xdr:nvSpPr>
        <xdr:cNvPr id="26" name="Line 29"/>
        <xdr:cNvSpPr>
          <a:spLocks/>
        </xdr:cNvSpPr>
      </xdr:nvSpPr>
      <xdr:spPr>
        <a:xfrm>
          <a:off x="981075" y="82010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9525</xdr:rowOff>
    </xdr:from>
    <xdr:to>
      <xdr:col>1</xdr:col>
      <xdr:colOff>0</xdr:colOff>
      <xdr:row>60</xdr:row>
      <xdr:rowOff>161925</xdr:rowOff>
    </xdr:to>
    <xdr:sp>
      <xdr:nvSpPr>
        <xdr:cNvPr id="27" name="Line 30"/>
        <xdr:cNvSpPr>
          <a:spLocks/>
        </xdr:cNvSpPr>
      </xdr:nvSpPr>
      <xdr:spPr>
        <a:xfrm flipV="1">
          <a:off x="390525" y="7867650"/>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62</xdr:row>
      <xdr:rowOff>0</xdr:rowOff>
    </xdr:from>
    <xdr:to>
      <xdr:col>1</xdr:col>
      <xdr:colOff>0</xdr:colOff>
      <xdr:row>76</xdr:row>
      <xdr:rowOff>0</xdr:rowOff>
    </xdr:to>
    <xdr:sp>
      <xdr:nvSpPr>
        <xdr:cNvPr id="28" name="Line 31"/>
        <xdr:cNvSpPr>
          <a:spLocks/>
        </xdr:cNvSpPr>
      </xdr:nvSpPr>
      <xdr:spPr>
        <a:xfrm>
          <a:off x="390525" y="10210800"/>
          <a:ext cx="0" cy="2295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9525</xdr:rowOff>
    </xdr:from>
    <xdr:to>
      <xdr:col>1</xdr:col>
      <xdr:colOff>0</xdr:colOff>
      <xdr:row>33</xdr:row>
      <xdr:rowOff>0</xdr:rowOff>
    </xdr:to>
    <xdr:sp>
      <xdr:nvSpPr>
        <xdr:cNvPr id="1" name="Line 1"/>
        <xdr:cNvSpPr>
          <a:spLocks/>
        </xdr:cNvSpPr>
      </xdr:nvSpPr>
      <xdr:spPr>
        <a:xfrm>
          <a:off x="438150" y="44577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9525</xdr:rowOff>
    </xdr:from>
    <xdr:to>
      <xdr:col>1</xdr:col>
      <xdr:colOff>0</xdr:colOff>
      <xdr:row>26</xdr:row>
      <xdr:rowOff>0</xdr:rowOff>
    </xdr:to>
    <xdr:sp>
      <xdr:nvSpPr>
        <xdr:cNvPr id="2" name="Line 2"/>
        <xdr:cNvSpPr>
          <a:spLocks/>
        </xdr:cNvSpPr>
      </xdr:nvSpPr>
      <xdr:spPr>
        <a:xfrm flipV="1">
          <a:off x="438150" y="762000"/>
          <a:ext cx="0" cy="3514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161925</xdr:rowOff>
    </xdr:from>
    <xdr:to>
      <xdr:col>3</xdr:col>
      <xdr:colOff>0</xdr:colOff>
      <xdr:row>20</xdr:row>
      <xdr:rowOff>9525</xdr:rowOff>
    </xdr:to>
    <xdr:sp>
      <xdr:nvSpPr>
        <xdr:cNvPr id="3" name="Line 3"/>
        <xdr:cNvSpPr>
          <a:spLocks/>
        </xdr:cNvSpPr>
      </xdr:nvSpPr>
      <xdr:spPr>
        <a:xfrm>
          <a:off x="1047750" y="2266950"/>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3</xdr:col>
      <xdr:colOff>0</xdr:colOff>
      <xdr:row>13</xdr:row>
      <xdr:rowOff>0</xdr:rowOff>
    </xdr:to>
    <xdr:sp>
      <xdr:nvSpPr>
        <xdr:cNvPr id="4" name="Line 4"/>
        <xdr:cNvSpPr>
          <a:spLocks/>
        </xdr:cNvSpPr>
      </xdr:nvSpPr>
      <xdr:spPr>
        <a:xfrm flipV="1">
          <a:off x="1047750" y="7524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5</xdr:row>
      <xdr:rowOff>171450</xdr:rowOff>
    </xdr:to>
    <xdr:sp>
      <xdr:nvSpPr>
        <xdr:cNvPr id="5" name="Line 5"/>
        <xdr:cNvSpPr>
          <a:spLocks/>
        </xdr:cNvSpPr>
      </xdr:nvSpPr>
      <xdr:spPr>
        <a:xfrm flipV="1">
          <a:off x="1676400" y="7524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xdr:row>
      <xdr:rowOff>161925</xdr:rowOff>
    </xdr:from>
    <xdr:to>
      <xdr:col>5</xdr:col>
      <xdr:colOff>0</xdr:colOff>
      <xdr:row>9</xdr:row>
      <xdr:rowOff>0</xdr:rowOff>
    </xdr:to>
    <xdr:sp>
      <xdr:nvSpPr>
        <xdr:cNvPr id="6" name="Line 6"/>
        <xdr:cNvSpPr>
          <a:spLocks/>
        </xdr:cNvSpPr>
      </xdr:nvSpPr>
      <xdr:spPr>
        <a:xfrm>
          <a:off x="1676400" y="10953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0</xdr:rowOff>
    </xdr:from>
    <xdr:to>
      <xdr:col>13</xdr:col>
      <xdr:colOff>0</xdr:colOff>
      <xdr:row>3</xdr:row>
      <xdr:rowOff>0</xdr:rowOff>
    </xdr:to>
    <xdr:sp>
      <xdr:nvSpPr>
        <xdr:cNvPr id="7" name="Line 7"/>
        <xdr:cNvSpPr>
          <a:spLocks/>
        </xdr:cNvSpPr>
      </xdr:nvSpPr>
      <xdr:spPr>
        <a:xfrm flipH="1">
          <a:off x="2333625" y="533400"/>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19</xdr:col>
      <xdr:colOff>0</xdr:colOff>
      <xdr:row>3</xdr:row>
      <xdr:rowOff>0</xdr:rowOff>
    </xdr:to>
    <xdr:sp>
      <xdr:nvSpPr>
        <xdr:cNvPr id="8" name="Line 8"/>
        <xdr:cNvSpPr>
          <a:spLocks/>
        </xdr:cNvSpPr>
      </xdr:nvSpPr>
      <xdr:spPr>
        <a:xfrm>
          <a:off x="3876675" y="533400"/>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11</xdr:col>
      <xdr:colOff>0</xdr:colOff>
      <xdr:row>6</xdr:row>
      <xdr:rowOff>0</xdr:rowOff>
    </xdr:to>
    <xdr:sp>
      <xdr:nvSpPr>
        <xdr:cNvPr id="9" name="Line 9"/>
        <xdr:cNvSpPr>
          <a:spLocks/>
        </xdr:cNvSpPr>
      </xdr:nvSpPr>
      <xdr:spPr>
        <a:xfrm flipV="1">
          <a:off x="2638425" y="7524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7</xdr:row>
      <xdr:rowOff>0</xdr:rowOff>
    </xdr:from>
    <xdr:to>
      <xdr:col>11</xdr:col>
      <xdr:colOff>9525</xdr:colOff>
      <xdr:row>8</xdr:row>
      <xdr:rowOff>0</xdr:rowOff>
    </xdr:to>
    <xdr:sp>
      <xdr:nvSpPr>
        <xdr:cNvPr id="10" name="Line 10"/>
        <xdr:cNvSpPr>
          <a:spLocks/>
        </xdr:cNvSpPr>
      </xdr:nvSpPr>
      <xdr:spPr>
        <a:xfrm>
          <a:off x="2647950" y="11049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28575</xdr:rowOff>
    </xdr:from>
    <xdr:to>
      <xdr:col>13</xdr:col>
      <xdr:colOff>0</xdr:colOff>
      <xdr:row>12</xdr:row>
      <xdr:rowOff>161925</xdr:rowOff>
    </xdr:to>
    <xdr:sp>
      <xdr:nvSpPr>
        <xdr:cNvPr id="11" name="Line 11"/>
        <xdr:cNvSpPr>
          <a:spLocks/>
        </xdr:cNvSpPr>
      </xdr:nvSpPr>
      <xdr:spPr>
        <a:xfrm flipV="1">
          <a:off x="3248025" y="733425"/>
          <a:ext cx="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14</xdr:row>
      <xdr:rowOff>0</xdr:rowOff>
    </xdr:from>
    <xdr:to>
      <xdr:col>13</xdr:col>
      <xdr:colOff>0</xdr:colOff>
      <xdr:row>19</xdr:row>
      <xdr:rowOff>9525</xdr:rowOff>
    </xdr:to>
    <xdr:sp>
      <xdr:nvSpPr>
        <xdr:cNvPr id="12" name="Line 12"/>
        <xdr:cNvSpPr>
          <a:spLocks/>
        </xdr:cNvSpPr>
      </xdr:nvSpPr>
      <xdr:spPr>
        <a:xfrm>
          <a:off x="3248025" y="227647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xdr:row>
      <xdr:rowOff>0</xdr:rowOff>
    </xdr:from>
    <xdr:to>
      <xdr:col>15</xdr:col>
      <xdr:colOff>9525</xdr:colOff>
      <xdr:row>25</xdr:row>
      <xdr:rowOff>0</xdr:rowOff>
    </xdr:to>
    <xdr:sp>
      <xdr:nvSpPr>
        <xdr:cNvPr id="13" name="Line 13"/>
        <xdr:cNvSpPr>
          <a:spLocks/>
        </xdr:cNvSpPr>
      </xdr:nvSpPr>
      <xdr:spPr>
        <a:xfrm flipH="1" flipV="1">
          <a:off x="3876675" y="752475"/>
          <a:ext cx="9525" cy="3352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26</xdr:row>
      <xdr:rowOff>0</xdr:rowOff>
    </xdr:from>
    <xdr:to>
      <xdr:col>15</xdr:col>
      <xdr:colOff>0</xdr:colOff>
      <xdr:row>32</xdr:row>
      <xdr:rowOff>0</xdr:rowOff>
    </xdr:to>
    <xdr:sp>
      <xdr:nvSpPr>
        <xdr:cNvPr id="14" name="Line 14"/>
        <xdr:cNvSpPr>
          <a:spLocks/>
        </xdr:cNvSpPr>
      </xdr:nvSpPr>
      <xdr:spPr>
        <a:xfrm>
          <a:off x="3876675" y="4276725"/>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xdr:row>
      <xdr:rowOff>0</xdr:rowOff>
    </xdr:from>
    <xdr:to>
      <xdr:col>21</xdr:col>
      <xdr:colOff>0</xdr:colOff>
      <xdr:row>13</xdr:row>
      <xdr:rowOff>0</xdr:rowOff>
    </xdr:to>
    <xdr:sp>
      <xdr:nvSpPr>
        <xdr:cNvPr id="15" name="Line 15"/>
        <xdr:cNvSpPr>
          <a:spLocks/>
        </xdr:cNvSpPr>
      </xdr:nvSpPr>
      <xdr:spPr>
        <a:xfrm flipV="1">
          <a:off x="5467350" y="7524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14</xdr:row>
      <xdr:rowOff>0</xdr:rowOff>
    </xdr:from>
    <xdr:to>
      <xdr:col>21</xdr:col>
      <xdr:colOff>0</xdr:colOff>
      <xdr:row>22</xdr:row>
      <xdr:rowOff>0</xdr:rowOff>
    </xdr:to>
    <xdr:sp>
      <xdr:nvSpPr>
        <xdr:cNvPr id="16" name="Line 16"/>
        <xdr:cNvSpPr>
          <a:spLocks/>
        </xdr:cNvSpPr>
      </xdr:nvSpPr>
      <xdr:spPr>
        <a:xfrm>
          <a:off x="5467350" y="2276475"/>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xdr:row>
      <xdr:rowOff>38100</xdr:rowOff>
    </xdr:from>
    <xdr:to>
      <xdr:col>23</xdr:col>
      <xdr:colOff>0</xdr:colOff>
      <xdr:row>22</xdr:row>
      <xdr:rowOff>161925</xdr:rowOff>
    </xdr:to>
    <xdr:sp>
      <xdr:nvSpPr>
        <xdr:cNvPr id="17" name="Line 17"/>
        <xdr:cNvSpPr>
          <a:spLocks/>
        </xdr:cNvSpPr>
      </xdr:nvSpPr>
      <xdr:spPr>
        <a:xfrm flipV="1">
          <a:off x="6143625" y="742950"/>
          <a:ext cx="0" cy="3009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23</xdr:row>
      <xdr:rowOff>161925</xdr:rowOff>
    </xdr:from>
    <xdr:to>
      <xdr:col>23</xdr:col>
      <xdr:colOff>0</xdr:colOff>
      <xdr:row>35</xdr:row>
      <xdr:rowOff>161925</xdr:rowOff>
    </xdr:to>
    <xdr:sp>
      <xdr:nvSpPr>
        <xdr:cNvPr id="18" name="Line 18"/>
        <xdr:cNvSpPr>
          <a:spLocks/>
        </xdr:cNvSpPr>
      </xdr:nvSpPr>
      <xdr:spPr>
        <a:xfrm>
          <a:off x="6143625" y="392430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13</xdr:col>
      <xdr:colOff>0</xdr:colOff>
      <xdr:row>46</xdr:row>
      <xdr:rowOff>0</xdr:rowOff>
    </xdr:to>
    <xdr:sp>
      <xdr:nvSpPr>
        <xdr:cNvPr id="19" name="Line 19"/>
        <xdr:cNvSpPr>
          <a:spLocks/>
        </xdr:cNvSpPr>
      </xdr:nvSpPr>
      <xdr:spPr>
        <a:xfrm flipH="1">
          <a:off x="2333625" y="7667625"/>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247650</xdr:colOff>
      <xdr:row>46</xdr:row>
      <xdr:rowOff>0</xdr:rowOff>
    </xdr:from>
    <xdr:to>
      <xdr:col>19</xdr:col>
      <xdr:colOff>0</xdr:colOff>
      <xdr:row>46</xdr:row>
      <xdr:rowOff>0</xdr:rowOff>
    </xdr:to>
    <xdr:sp>
      <xdr:nvSpPr>
        <xdr:cNvPr id="20" name="Line 20"/>
        <xdr:cNvSpPr>
          <a:spLocks/>
        </xdr:cNvSpPr>
      </xdr:nvSpPr>
      <xdr:spPr>
        <a:xfrm>
          <a:off x="3867150" y="766762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48</xdr:row>
      <xdr:rowOff>9525</xdr:rowOff>
    </xdr:from>
    <xdr:to>
      <xdr:col>11</xdr:col>
      <xdr:colOff>9525</xdr:colOff>
      <xdr:row>49</xdr:row>
      <xdr:rowOff>0</xdr:rowOff>
    </xdr:to>
    <xdr:sp>
      <xdr:nvSpPr>
        <xdr:cNvPr id="21" name="Line 21"/>
        <xdr:cNvSpPr>
          <a:spLocks/>
        </xdr:cNvSpPr>
      </xdr:nvSpPr>
      <xdr:spPr>
        <a:xfrm flipV="1">
          <a:off x="2647950" y="78867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50</xdr:row>
      <xdr:rowOff>9525</xdr:rowOff>
    </xdr:from>
    <xdr:to>
      <xdr:col>11</xdr:col>
      <xdr:colOff>19050</xdr:colOff>
      <xdr:row>51</xdr:row>
      <xdr:rowOff>0</xdr:rowOff>
    </xdr:to>
    <xdr:sp>
      <xdr:nvSpPr>
        <xdr:cNvPr id="22" name="Line 22"/>
        <xdr:cNvSpPr>
          <a:spLocks/>
        </xdr:cNvSpPr>
      </xdr:nvSpPr>
      <xdr:spPr>
        <a:xfrm>
          <a:off x="2657475" y="82391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48</xdr:row>
      <xdr:rowOff>0</xdr:rowOff>
    </xdr:from>
    <xdr:to>
      <xdr:col>13</xdr:col>
      <xdr:colOff>0</xdr:colOff>
      <xdr:row>56</xdr:row>
      <xdr:rowOff>0</xdr:rowOff>
    </xdr:to>
    <xdr:sp>
      <xdr:nvSpPr>
        <xdr:cNvPr id="23" name="Line 23"/>
        <xdr:cNvSpPr>
          <a:spLocks/>
        </xdr:cNvSpPr>
      </xdr:nvSpPr>
      <xdr:spPr>
        <a:xfrm flipV="1">
          <a:off x="3248025" y="78771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57</xdr:row>
      <xdr:rowOff>0</xdr:rowOff>
    </xdr:from>
    <xdr:to>
      <xdr:col>13</xdr:col>
      <xdr:colOff>0</xdr:colOff>
      <xdr:row>61</xdr:row>
      <xdr:rowOff>161925</xdr:rowOff>
    </xdr:to>
    <xdr:sp>
      <xdr:nvSpPr>
        <xdr:cNvPr id="24" name="Line 24"/>
        <xdr:cNvSpPr>
          <a:spLocks/>
        </xdr:cNvSpPr>
      </xdr:nvSpPr>
      <xdr:spPr>
        <a:xfrm>
          <a:off x="3248025" y="9401175"/>
          <a:ext cx="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48</xdr:row>
      <xdr:rowOff>0</xdr:rowOff>
    </xdr:from>
    <xdr:to>
      <xdr:col>15</xdr:col>
      <xdr:colOff>9525</xdr:colOff>
      <xdr:row>68</xdr:row>
      <xdr:rowOff>0</xdr:rowOff>
    </xdr:to>
    <xdr:sp>
      <xdr:nvSpPr>
        <xdr:cNvPr id="25" name="Line 25"/>
        <xdr:cNvSpPr>
          <a:spLocks/>
        </xdr:cNvSpPr>
      </xdr:nvSpPr>
      <xdr:spPr>
        <a:xfrm flipV="1">
          <a:off x="3886200" y="7877175"/>
          <a:ext cx="0" cy="3352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69</xdr:row>
      <xdr:rowOff>0</xdr:rowOff>
    </xdr:from>
    <xdr:to>
      <xdr:col>15</xdr:col>
      <xdr:colOff>0</xdr:colOff>
      <xdr:row>75</xdr:row>
      <xdr:rowOff>9525</xdr:rowOff>
    </xdr:to>
    <xdr:sp>
      <xdr:nvSpPr>
        <xdr:cNvPr id="26" name="Line 26"/>
        <xdr:cNvSpPr>
          <a:spLocks/>
        </xdr:cNvSpPr>
      </xdr:nvSpPr>
      <xdr:spPr>
        <a:xfrm>
          <a:off x="3876675" y="1140142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48</xdr:row>
      <xdr:rowOff>0</xdr:rowOff>
    </xdr:from>
    <xdr:to>
      <xdr:col>21</xdr:col>
      <xdr:colOff>0</xdr:colOff>
      <xdr:row>56</xdr:row>
      <xdr:rowOff>0</xdr:rowOff>
    </xdr:to>
    <xdr:sp>
      <xdr:nvSpPr>
        <xdr:cNvPr id="27" name="Line 27"/>
        <xdr:cNvSpPr>
          <a:spLocks/>
        </xdr:cNvSpPr>
      </xdr:nvSpPr>
      <xdr:spPr>
        <a:xfrm flipV="1">
          <a:off x="5467350" y="78771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56</xdr:row>
      <xdr:rowOff>161925</xdr:rowOff>
    </xdr:from>
    <xdr:to>
      <xdr:col>21</xdr:col>
      <xdr:colOff>0</xdr:colOff>
      <xdr:row>65</xdr:row>
      <xdr:rowOff>0</xdr:rowOff>
    </xdr:to>
    <xdr:sp>
      <xdr:nvSpPr>
        <xdr:cNvPr id="28" name="Line 28"/>
        <xdr:cNvSpPr>
          <a:spLocks/>
        </xdr:cNvSpPr>
      </xdr:nvSpPr>
      <xdr:spPr>
        <a:xfrm>
          <a:off x="5467350" y="9391650"/>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48</xdr:row>
      <xdr:rowOff>9525</xdr:rowOff>
    </xdr:from>
    <xdr:to>
      <xdr:col>23</xdr:col>
      <xdr:colOff>0</xdr:colOff>
      <xdr:row>65</xdr:row>
      <xdr:rowOff>161925</xdr:rowOff>
    </xdr:to>
    <xdr:sp>
      <xdr:nvSpPr>
        <xdr:cNvPr id="29" name="Line 30"/>
        <xdr:cNvSpPr>
          <a:spLocks/>
        </xdr:cNvSpPr>
      </xdr:nvSpPr>
      <xdr:spPr>
        <a:xfrm flipV="1">
          <a:off x="6143625" y="7886700"/>
          <a:ext cx="0" cy="2990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67</xdr:row>
      <xdr:rowOff>0</xdr:rowOff>
    </xdr:from>
    <xdr:to>
      <xdr:col>23</xdr:col>
      <xdr:colOff>0</xdr:colOff>
      <xdr:row>79</xdr:row>
      <xdr:rowOff>0</xdr:rowOff>
    </xdr:to>
    <xdr:sp>
      <xdr:nvSpPr>
        <xdr:cNvPr id="30" name="Line 31"/>
        <xdr:cNvSpPr>
          <a:spLocks/>
        </xdr:cNvSpPr>
      </xdr:nvSpPr>
      <xdr:spPr>
        <a:xfrm>
          <a:off x="6143625" y="11058525"/>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1</xdr:col>
      <xdr:colOff>0</xdr:colOff>
      <xdr:row>75</xdr:row>
      <xdr:rowOff>152400</xdr:rowOff>
    </xdr:to>
    <xdr:sp>
      <xdr:nvSpPr>
        <xdr:cNvPr id="31" name="Line 32"/>
        <xdr:cNvSpPr>
          <a:spLocks/>
        </xdr:cNvSpPr>
      </xdr:nvSpPr>
      <xdr:spPr>
        <a:xfrm>
          <a:off x="438150" y="11572875"/>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9525</xdr:rowOff>
    </xdr:from>
    <xdr:to>
      <xdr:col>1</xdr:col>
      <xdr:colOff>0</xdr:colOff>
      <xdr:row>68</xdr:row>
      <xdr:rowOff>161925</xdr:rowOff>
    </xdr:to>
    <xdr:sp>
      <xdr:nvSpPr>
        <xdr:cNvPr id="32" name="Line 33"/>
        <xdr:cNvSpPr>
          <a:spLocks/>
        </xdr:cNvSpPr>
      </xdr:nvSpPr>
      <xdr:spPr>
        <a:xfrm flipV="1">
          <a:off x="438150" y="7886700"/>
          <a:ext cx="0" cy="3505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19050</xdr:rowOff>
    </xdr:from>
    <xdr:to>
      <xdr:col>3</xdr:col>
      <xdr:colOff>0</xdr:colOff>
      <xdr:row>55</xdr:row>
      <xdr:rowOff>161925</xdr:rowOff>
    </xdr:to>
    <xdr:sp>
      <xdr:nvSpPr>
        <xdr:cNvPr id="33" name="Line 34"/>
        <xdr:cNvSpPr>
          <a:spLocks/>
        </xdr:cNvSpPr>
      </xdr:nvSpPr>
      <xdr:spPr>
        <a:xfrm flipV="1">
          <a:off x="1047750" y="7896225"/>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9525</xdr:rowOff>
    </xdr:from>
    <xdr:to>
      <xdr:col>3</xdr:col>
      <xdr:colOff>0</xdr:colOff>
      <xdr:row>62</xdr:row>
      <xdr:rowOff>152400</xdr:rowOff>
    </xdr:to>
    <xdr:sp>
      <xdr:nvSpPr>
        <xdr:cNvPr id="34" name="Line 35"/>
        <xdr:cNvSpPr>
          <a:spLocks/>
        </xdr:cNvSpPr>
      </xdr:nvSpPr>
      <xdr:spPr>
        <a:xfrm>
          <a:off x="1047750" y="9410700"/>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171450</xdr:rowOff>
    </xdr:to>
    <xdr:sp>
      <xdr:nvSpPr>
        <xdr:cNvPr id="35" name="Line 36"/>
        <xdr:cNvSpPr>
          <a:spLocks/>
        </xdr:cNvSpPr>
      </xdr:nvSpPr>
      <xdr:spPr>
        <a:xfrm flipV="1">
          <a:off x="1676400" y="78771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50</xdr:row>
      <xdr:rowOff>0</xdr:rowOff>
    </xdr:from>
    <xdr:to>
      <xdr:col>5</xdr:col>
      <xdr:colOff>0</xdr:colOff>
      <xdr:row>51</xdr:row>
      <xdr:rowOff>152400</xdr:rowOff>
    </xdr:to>
    <xdr:sp>
      <xdr:nvSpPr>
        <xdr:cNvPr id="36" name="Line 37"/>
        <xdr:cNvSpPr>
          <a:spLocks/>
        </xdr:cNvSpPr>
      </xdr:nvSpPr>
      <xdr:spPr>
        <a:xfrm>
          <a:off x="1676400" y="82296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14</xdr:col>
      <xdr:colOff>285750</xdr:colOff>
      <xdr:row>3</xdr:row>
      <xdr:rowOff>0</xdr:rowOff>
    </xdr:to>
    <xdr:sp>
      <xdr:nvSpPr>
        <xdr:cNvPr id="1" name="Line 1"/>
        <xdr:cNvSpPr>
          <a:spLocks/>
        </xdr:cNvSpPr>
      </xdr:nvSpPr>
      <xdr:spPr>
        <a:xfrm flipH="1">
          <a:off x="2733675" y="6191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285750</xdr:colOff>
      <xdr:row>3</xdr:row>
      <xdr:rowOff>0</xdr:rowOff>
    </xdr:from>
    <xdr:to>
      <xdr:col>21</xdr:col>
      <xdr:colOff>0</xdr:colOff>
      <xdr:row>3</xdr:row>
      <xdr:rowOff>0</xdr:rowOff>
    </xdr:to>
    <xdr:sp>
      <xdr:nvSpPr>
        <xdr:cNvPr id="2" name="Line 2"/>
        <xdr:cNvSpPr>
          <a:spLocks/>
        </xdr:cNvSpPr>
      </xdr:nvSpPr>
      <xdr:spPr>
        <a:xfrm>
          <a:off x="4257675" y="619125"/>
          <a:ext cx="1400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28575</xdr:rowOff>
    </xdr:from>
    <xdr:to>
      <xdr:col>13</xdr:col>
      <xdr:colOff>0</xdr:colOff>
      <xdr:row>6</xdr:row>
      <xdr:rowOff>0</xdr:rowOff>
    </xdr:to>
    <xdr:sp>
      <xdr:nvSpPr>
        <xdr:cNvPr id="3" name="Line 3"/>
        <xdr:cNvSpPr>
          <a:spLocks/>
        </xdr:cNvSpPr>
      </xdr:nvSpPr>
      <xdr:spPr>
        <a:xfrm flipV="1">
          <a:off x="3048000" y="8191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13</xdr:col>
      <xdr:colOff>0</xdr:colOff>
      <xdr:row>7</xdr:row>
      <xdr:rowOff>219075</xdr:rowOff>
    </xdr:to>
    <xdr:sp>
      <xdr:nvSpPr>
        <xdr:cNvPr id="4" name="Line 4"/>
        <xdr:cNvSpPr>
          <a:spLocks/>
        </xdr:cNvSpPr>
      </xdr:nvSpPr>
      <xdr:spPr>
        <a:xfrm>
          <a:off x="3048000" y="12858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xdr:row>
      <xdr:rowOff>0</xdr:rowOff>
    </xdr:from>
    <xdr:to>
      <xdr:col>15</xdr:col>
      <xdr:colOff>0</xdr:colOff>
      <xdr:row>10</xdr:row>
      <xdr:rowOff>0</xdr:rowOff>
    </xdr:to>
    <xdr:sp>
      <xdr:nvSpPr>
        <xdr:cNvPr id="5" name="Line 5"/>
        <xdr:cNvSpPr>
          <a:spLocks/>
        </xdr:cNvSpPr>
      </xdr:nvSpPr>
      <xdr:spPr>
        <a:xfrm flipV="1">
          <a:off x="3676650" y="828675"/>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219075</xdr:rowOff>
    </xdr:from>
    <xdr:to>
      <xdr:col>15</xdr:col>
      <xdr:colOff>0</xdr:colOff>
      <xdr:row>16</xdr:row>
      <xdr:rowOff>0</xdr:rowOff>
    </xdr:to>
    <xdr:sp>
      <xdr:nvSpPr>
        <xdr:cNvPr id="6" name="Line 6"/>
        <xdr:cNvSpPr>
          <a:spLocks/>
        </xdr:cNvSpPr>
      </xdr:nvSpPr>
      <xdr:spPr>
        <a:xfrm>
          <a:off x="3676650" y="219075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0</xdr:rowOff>
    </xdr:from>
    <xdr:to>
      <xdr:col>17</xdr:col>
      <xdr:colOff>0</xdr:colOff>
      <xdr:row>19</xdr:row>
      <xdr:rowOff>0</xdr:rowOff>
    </xdr:to>
    <xdr:sp>
      <xdr:nvSpPr>
        <xdr:cNvPr id="7" name="Line 7"/>
        <xdr:cNvSpPr>
          <a:spLocks/>
        </xdr:cNvSpPr>
      </xdr:nvSpPr>
      <xdr:spPr>
        <a:xfrm flipV="1">
          <a:off x="4267200" y="828675"/>
          <a:ext cx="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xdr:row>
      <xdr:rowOff>0</xdr:rowOff>
    </xdr:from>
    <xdr:to>
      <xdr:col>17</xdr:col>
      <xdr:colOff>9525</xdr:colOff>
      <xdr:row>24</xdr:row>
      <xdr:rowOff>9525</xdr:rowOff>
    </xdr:to>
    <xdr:sp>
      <xdr:nvSpPr>
        <xdr:cNvPr id="8" name="Line 8"/>
        <xdr:cNvSpPr>
          <a:spLocks/>
        </xdr:cNvSpPr>
      </xdr:nvSpPr>
      <xdr:spPr>
        <a:xfrm>
          <a:off x="4267200" y="4257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9525</xdr:rowOff>
    </xdr:from>
    <xdr:to>
      <xdr:col>19</xdr:col>
      <xdr:colOff>0</xdr:colOff>
      <xdr:row>27</xdr:row>
      <xdr:rowOff>219075</xdr:rowOff>
    </xdr:to>
    <xdr:sp>
      <xdr:nvSpPr>
        <xdr:cNvPr id="9" name="Line 9"/>
        <xdr:cNvSpPr>
          <a:spLocks/>
        </xdr:cNvSpPr>
      </xdr:nvSpPr>
      <xdr:spPr>
        <a:xfrm flipV="1">
          <a:off x="4943475" y="838200"/>
          <a:ext cx="0" cy="523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28</xdr:row>
      <xdr:rowOff>219075</xdr:rowOff>
    </xdr:from>
    <xdr:to>
      <xdr:col>19</xdr:col>
      <xdr:colOff>0</xdr:colOff>
      <xdr:row>32</xdr:row>
      <xdr:rowOff>9525</xdr:rowOff>
    </xdr:to>
    <xdr:sp>
      <xdr:nvSpPr>
        <xdr:cNvPr id="10" name="Line 10"/>
        <xdr:cNvSpPr>
          <a:spLocks/>
        </xdr:cNvSpPr>
      </xdr:nvSpPr>
      <xdr:spPr>
        <a:xfrm>
          <a:off x="4943475" y="6305550"/>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xdr:rowOff>
    </xdr:from>
    <xdr:to>
      <xdr:col>7</xdr:col>
      <xdr:colOff>0</xdr:colOff>
      <xdr:row>5</xdr:row>
      <xdr:rowOff>219075</xdr:rowOff>
    </xdr:to>
    <xdr:sp>
      <xdr:nvSpPr>
        <xdr:cNvPr id="11" name="Line 11"/>
        <xdr:cNvSpPr>
          <a:spLocks/>
        </xdr:cNvSpPr>
      </xdr:nvSpPr>
      <xdr:spPr>
        <a:xfrm flipV="1">
          <a:off x="2066925" y="8382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9</xdr:row>
      <xdr:rowOff>0</xdr:rowOff>
    </xdr:to>
    <xdr:sp>
      <xdr:nvSpPr>
        <xdr:cNvPr id="12" name="Line 12"/>
        <xdr:cNvSpPr>
          <a:spLocks/>
        </xdr:cNvSpPr>
      </xdr:nvSpPr>
      <xdr:spPr>
        <a:xfrm>
          <a:off x="2066925" y="12858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9</xdr:row>
      <xdr:rowOff>219075</xdr:rowOff>
    </xdr:to>
    <xdr:sp>
      <xdr:nvSpPr>
        <xdr:cNvPr id="13" name="Line 13"/>
        <xdr:cNvSpPr>
          <a:spLocks/>
        </xdr:cNvSpPr>
      </xdr:nvSpPr>
      <xdr:spPr>
        <a:xfrm flipV="1">
          <a:off x="1533525" y="828675"/>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17</xdr:row>
      <xdr:rowOff>0</xdr:rowOff>
    </xdr:to>
    <xdr:sp>
      <xdr:nvSpPr>
        <xdr:cNvPr id="14" name="Line 14"/>
        <xdr:cNvSpPr>
          <a:spLocks/>
        </xdr:cNvSpPr>
      </xdr:nvSpPr>
      <xdr:spPr>
        <a:xfrm>
          <a:off x="1533525" y="2200275"/>
          <a:ext cx="0" cy="1371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3</xdr:col>
      <xdr:colOff>0</xdr:colOff>
      <xdr:row>19</xdr:row>
      <xdr:rowOff>0</xdr:rowOff>
    </xdr:to>
    <xdr:sp>
      <xdr:nvSpPr>
        <xdr:cNvPr id="15" name="Line 15"/>
        <xdr:cNvSpPr>
          <a:spLocks/>
        </xdr:cNvSpPr>
      </xdr:nvSpPr>
      <xdr:spPr>
        <a:xfrm flipV="1">
          <a:off x="885825" y="828675"/>
          <a:ext cx="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219075</xdr:rowOff>
    </xdr:from>
    <xdr:to>
      <xdr:col>3</xdr:col>
      <xdr:colOff>0</xdr:colOff>
      <xdr:row>25</xdr:row>
      <xdr:rowOff>0</xdr:rowOff>
    </xdr:to>
    <xdr:sp>
      <xdr:nvSpPr>
        <xdr:cNvPr id="16" name="Line 16"/>
        <xdr:cNvSpPr>
          <a:spLocks/>
        </xdr:cNvSpPr>
      </xdr:nvSpPr>
      <xdr:spPr>
        <a:xfrm>
          <a:off x="885825" y="424815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28</xdr:row>
      <xdr:rowOff>0</xdr:rowOff>
    </xdr:to>
    <xdr:sp>
      <xdr:nvSpPr>
        <xdr:cNvPr id="17" name="Line 17"/>
        <xdr:cNvSpPr>
          <a:spLocks/>
        </xdr:cNvSpPr>
      </xdr:nvSpPr>
      <xdr:spPr>
        <a:xfrm flipV="1">
          <a:off x="314325" y="828675"/>
          <a:ext cx="0" cy="525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9525</xdr:rowOff>
    </xdr:from>
    <xdr:to>
      <xdr:col>1</xdr:col>
      <xdr:colOff>0</xdr:colOff>
      <xdr:row>33</xdr:row>
      <xdr:rowOff>9525</xdr:rowOff>
    </xdr:to>
    <xdr:sp>
      <xdr:nvSpPr>
        <xdr:cNvPr id="18" name="Line 18"/>
        <xdr:cNvSpPr>
          <a:spLocks/>
        </xdr:cNvSpPr>
      </xdr:nvSpPr>
      <xdr:spPr>
        <a:xfrm>
          <a:off x="314325" y="6324600"/>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0</xdr:rowOff>
    </xdr:from>
    <xdr:to>
      <xdr:col>23</xdr:col>
      <xdr:colOff>0</xdr:colOff>
      <xdr:row>12</xdr:row>
      <xdr:rowOff>219075</xdr:rowOff>
    </xdr:to>
    <xdr:sp>
      <xdr:nvSpPr>
        <xdr:cNvPr id="19" name="Line 19"/>
        <xdr:cNvSpPr>
          <a:spLocks/>
        </xdr:cNvSpPr>
      </xdr:nvSpPr>
      <xdr:spPr>
        <a:xfrm flipV="1">
          <a:off x="6000750" y="828675"/>
          <a:ext cx="0"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13</xdr:row>
      <xdr:rowOff>219075</xdr:rowOff>
    </xdr:from>
    <xdr:to>
      <xdr:col>23</xdr:col>
      <xdr:colOff>0</xdr:colOff>
      <xdr:row>22</xdr:row>
      <xdr:rowOff>0</xdr:rowOff>
    </xdr:to>
    <xdr:sp>
      <xdr:nvSpPr>
        <xdr:cNvPr id="20" name="Line 20"/>
        <xdr:cNvSpPr>
          <a:spLocks/>
        </xdr:cNvSpPr>
      </xdr:nvSpPr>
      <xdr:spPr>
        <a:xfrm>
          <a:off x="6000750" y="2876550"/>
          <a:ext cx="0"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5</xdr:row>
      <xdr:rowOff>9525</xdr:rowOff>
    </xdr:from>
    <xdr:to>
      <xdr:col>25</xdr:col>
      <xdr:colOff>0</xdr:colOff>
      <xdr:row>22</xdr:row>
      <xdr:rowOff>219075</xdr:rowOff>
    </xdr:to>
    <xdr:sp>
      <xdr:nvSpPr>
        <xdr:cNvPr id="21" name="Line 21"/>
        <xdr:cNvSpPr>
          <a:spLocks/>
        </xdr:cNvSpPr>
      </xdr:nvSpPr>
      <xdr:spPr>
        <a:xfrm flipV="1">
          <a:off x="6648450" y="838200"/>
          <a:ext cx="0" cy="409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0</xdr:rowOff>
    </xdr:from>
    <xdr:to>
      <xdr:col>25</xdr:col>
      <xdr:colOff>0</xdr:colOff>
      <xdr:row>36</xdr:row>
      <xdr:rowOff>9525</xdr:rowOff>
    </xdr:to>
    <xdr:sp>
      <xdr:nvSpPr>
        <xdr:cNvPr id="22" name="Line 22"/>
        <xdr:cNvSpPr>
          <a:spLocks/>
        </xdr:cNvSpPr>
      </xdr:nvSpPr>
      <xdr:spPr>
        <a:xfrm>
          <a:off x="6648450" y="51720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45</xdr:row>
      <xdr:rowOff>0</xdr:rowOff>
    </xdr:from>
    <xdr:to>
      <xdr:col>15</xdr:col>
      <xdr:colOff>0</xdr:colOff>
      <xdr:row>45</xdr:row>
      <xdr:rowOff>0</xdr:rowOff>
    </xdr:to>
    <xdr:sp>
      <xdr:nvSpPr>
        <xdr:cNvPr id="23" name="Line 23"/>
        <xdr:cNvSpPr>
          <a:spLocks/>
        </xdr:cNvSpPr>
      </xdr:nvSpPr>
      <xdr:spPr>
        <a:xfrm flipH="1">
          <a:off x="2733675" y="9839325"/>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285750</xdr:colOff>
      <xdr:row>45</xdr:row>
      <xdr:rowOff>0</xdr:rowOff>
    </xdr:from>
    <xdr:to>
      <xdr:col>21</xdr:col>
      <xdr:colOff>0</xdr:colOff>
      <xdr:row>45</xdr:row>
      <xdr:rowOff>0</xdr:rowOff>
    </xdr:to>
    <xdr:sp>
      <xdr:nvSpPr>
        <xdr:cNvPr id="24" name="Line 24"/>
        <xdr:cNvSpPr>
          <a:spLocks/>
        </xdr:cNvSpPr>
      </xdr:nvSpPr>
      <xdr:spPr>
        <a:xfrm>
          <a:off x="4257675" y="9839325"/>
          <a:ext cx="1400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47</xdr:row>
      <xdr:rowOff>0</xdr:rowOff>
    </xdr:from>
    <xdr:to>
      <xdr:col>25</xdr:col>
      <xdr:colOff>0</xdr:colOff>
      <xdr:row>65</xdr:row>
      <xdr:rowOff>0</xdr:rowOff>
    </xdr:to>
    <xdr:sp>
      <xdr:nvSpPr>
        <xdr:cNvPr id="25" name="Line 25"/>
        <xdr:cNvSpPr>
          <a:spLocks/>
        </xdr:cNvSpPr>
      </xdr:nvSpPr>
      <xdr:spPr>
        <a:xfrm flipV="1">
          <a:off x="6648450" y="10077450"/>
          <a:ext cx="0" cy="411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66</xdr:row>
      <xdr:rowOff>0</xdr:rowOff>
    </xdr:from>
    <xdr:to>
      <xdr:col>25</xdr:col>
      <xdr:colOff>0</xdr:colOff>
      <xdr:row>78</xdr:row>
      <xdr:rowOff>9525</xdr:rowOff>
    </xdr:to>
    <xdr:sp>
      <xdr:nvSpPr>
        <xdr:cNvPr id="26" name="Line 26"/>
        <xdr:cNvSpPr>
          <a:spLocks/>
        </xdr:cNvSpPr>
      </xdr:nvSpPr>
      <xdr:spPr>
        <a:xfrm>
          <a:off x="6648450" y="14420850"/>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55</xdr:row>
      <xdr:rowOff>219075</xdr:rowOff>
    </xdr:from>
    <xdr:to>
      <xdr:col>23</xdr:col>
      <xdr:colOff>0</xdr:colOff>
      <xdr:row>64</xdr:row>
      <xdr:rowOff>0</xdr:rowOff>
    </xdr:to>
    <xdr:sp>
      <xdr:nvSpPr>
        <xdr:cNvPr id="27" name="Line 27"/>
        <xdr:cNvSpPr>
          <a:spLocks/>
        </xdr:cNvSpPr>
      </xdr:nvSpPr>
      <xdr:spPr>
        <a:xfrm>
          <a:off x="6000750" y="12125325"/>
          <a:ext cx="0"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47</xdr:row>
      <xdr:rowOff>9525</xdr:rowOff>
    </xdr:from>
    <xdr:to>
      <xdr:col>23</xdr:col>
      <xdr:colOff>0</xdr:colOff>
      <xdr:row>55</xdr:row>
      <xdr:rowOff>0</xdr:rowOff>
    </xdr:to>
    <xdr:sp>
      <xdr:nvSpPr>
        <xdr:cNvPr id="28" name="Line 28"/>
        <xdr:cNvSpPr>
          <a:spLocks/>
        </xdr:cNvSpPr>
      </xdr:nvSpPr>
      <xdr:spPr>
        <a:xfrm flipV="1">
          <a:off x="6000750" y="10086975"/>
          <a:ext cx="0"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333375</xdr:colOff>
      <xdr:row>47</xdr:row>
      <xdr:rowOff>0</xdr:rowOff>
    </xdr:from>
    <xdr:to>
      <xdr:col>19</xdr:col>
      <xdr:colOff>0</xdr:colOff>
      <xdr:row>70</xdr:row>
      <xdr:rowOff>0</xdr:rowOff>
    </xdr:to>
    <xdr:sp>
      <xdr:nvSpPr>
        <xdr:cNvPr id="29" name="Line 29"/>
        <xdr:cNvSpPr>
          <a:spLocks/>
        </xdr:cNvSpPr>
      </xdr:nvSpPr>
      <xdr:spPr>
        <a:xfrm flipH="1" flipV="1">
          <a:off x="4933950" y="10077450"/>
          <a:ext cx="9525" cy="525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71</xdr:row>
      <xdr:rowOff>0</xdr:rowOff>
    </xdr:from>
    <xdr:to>
      <xdr:col>19</xdr:col>
      <xdr:colOff>0</xdr:colOff>
      <xdr:row>74</xdr:row>
      <xdr:rowOff>0</xdr:rowOff>
    </xdr:to>
    <xdr:sp>
      <xdr:nvSpPr>
        <xdr:cNvPr id="30" name="Line 30"/>
        <xdr:cNvSpPr>
          <a:spLocks/>
        </xdr:cNvSpPr>
      </xdr:nvSpPr>
      <xdr:spPr>
        <a:xfrm>
          <a:off x="4943475" y="1556385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62</xdr:row>
      <xdr:rowOff>0</xdr:rowOff>
    </xdr:from>
    <xdr:to>
      <xdr:col>17</xdr:col>
      <xdr:colOff>0</xdr:colOff>
      <xdr:row>66</xdr:row>
      <xdr:rowOff>0</xdr:rowOff>
    </xdr:to>
    <xdr:sp>
      <xdr:nvSpPr>
        <xdr:cNvPr id="31" name="Line 31"/>
        <xdr:cNvSpPr>
          <a:spLocks/>
        </xdr:cNvSpPr>
      </xdr:nvSpPr>
      <xdr:spPr>
        <a:xfrm>
          <a:off x="4267200" y="13506450"/>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47</xdr:row>
      <xdr:rowOff>0</xdr:rowOff>
    </xdr:from>
    <xdr:to>
      <xdr:col>17</xdr:col>
      <xdr:colOff>0</xdr:colOff>
      <xdr:row>61</xdr:row>
      <xdr:rowOff>0</xdr:rowOff>
    </xdr:to>
    <xdr:sp>
      <xdr:nvSpPr>
        <xdr:cNvPr id="32" name="Line 32"/>
        <xdr:cNvSpPr>
          <a:spLocks/>
        </xdr:cNvSpPr>
      </xdr:nvSpPr>
      <xdr:spPr>
        <a:xfrm flipV="1">
          <a:off x="4267200" y="10077450"/>
          <a:ext cx="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47</xdr:row>
      <xdr:rowOff>0</xdr:rowOff>
    </xdr:from>
    <xdr:to>
      <xdr:col>15</xdr:col>
      <xdr:colOff>0</xdr:colOff>
      <xdr:row>52</xdr:row>
      <xdr:rowOff>0</xdr:rowOff>
    </xdr:to>
    <xdr:sp>
      <xdr:nvSpPr>
        <xdr:cNvPr id="33" name="Line 33"/>
        <xdr:cNvSpPr>
          <a:spLocks/>
        </xdr:cNvSpPr>
      </xdr:nvSpPr>
      <xdr:spPr>
        <a:xfrm flipV="1">
          <a:off x="3676650" y="10077450"/>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52</xdr:row>
      <xdr:rowOff>219075</xdr:rowOff>
    </xdr:from>
    <xdr:to>
      <xdr:col>15</xdr:col>
      <xdr:colOff>0</xdr:colOff>
      <xdr:row>58</xdr:row>
      <xdr:rowOff>9525</xdr:rowOff>
    </xdr:to>
    <xdr:sp>
      <xdr:nvSpPr>
        <xdr:cNvPr id="34" name="Line 34"/>
        <xdr:cNvSpPr>
          <a:spLocks/>
        </xdr:cNvSpPr>
      </xdr:nvSpPr>
      <xdr:spPr>
        <a:xfrm>
          <a:off x="3676650" y="11439525"/>
          <a:ext cx="0"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9525</xdr:rowOff>
    </xdr:from>
    <xdr:to>
      <xdr:col>13</xdr:col>
      <xdr:colOff>0</xdr:colOff>
      <xdr:row>48</xdr:row>
      <xdr:rowOff>0</xdr:rowOff>
    </xdr:to>
    <xdr:sp>
      <xdr:nvSpPr>
        <xdr:cNvPr id="35" name="Line 35"/>
        <xdr:cNvSpPr>
          <a:spLocks/>
        </xdr:cNvSpPr>
      </xdr:nvSpPr>
      <xdr:spPr>
        <a:xfrm flipV="1">
          <a:off x="3048000" y="100869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48</xdr:row>
      <xdr:rowOff>219075</xdr:rowOff>
    </xdr:from>
    <xdr:to>
      <xdr:col>13</xdr:col>
      <xdr:colOff>9525</xdr:colOff>
      <xdr:row>49</xdr:row>
      <xdr:rowOff>219075</xdr:rowOff>
    </xdr:to>
    <xdr:sp>
      <xdr:nvSpPr>
        <xdr:cNvPr id="36" name="Line 36"/>
        <xdr:cNvSpPr>
          <a:spLocks/>
        </xdr:cNvSpPr>
      </xdr:nvSpPr>
      <xdr:spPr>
        <a:xfrm>
          <a:off x="3057525" y="10525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xdr:row>
      <xdr:rowOff>0</xdr:rowOff>
    </xdr:from>
    <xdr:to>
      <xdr:col>7</xdr:col>
      <xdr:colOff>0</xdr:colOff>
      <xdr:row>48</xdr:row>
      <xdr:rowOff>0</xdr:rowOff>
    </xdr:to>
    <xdr:sp>
      <xdr:nvSpPr>
        <xdr:cNvPr id="37" name="Line 37"/>
        <xdr:cNvSpPr>
          <a:spLocks/>
        </xdr:cNvSpPr>
      </xdr:nvSpPr>
      <xdr:spPr>
        <a:xfrm flipV="1">
          <a:off x="2066925" y="10077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219075</xdr:rowOff>
    </xdr:from>
    <xdr:to>
      <xdr:col>7</xdr:col>
      <xdr:colOff>0</xdr:colOff>
      <xdr:row>51</xdr:row>
      <xdr:rowOff>0</xdr:rowOff>
    </xdr:to>
    <xdr:sp>
      <xdr:nvSpPr>
        <xdr:cNvPr id="38" name="Line 38"/>
        <xdr:cNvSpPr>
          <a:spLocks/>
        </xdr:cNvSpPr>
      </xdr:nvSpPr>
      <xdr:spPr>
        <a:xfrm>
          <a:off x="2066925" y="1052512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47</xdr:row>
      <xdr:rowOff>0</xdr:rowOff>
    </xdr:from>
    <xdr:to>
      <xdr:col>5</xdr:col>
      <xdr:colOff>0</xdr:colOff>
      <xdr:row>52</xdr:row>
      <xdr:rowOff>0</xdr:rowOff>
    </xdr:to>
    <xdr:sp>
      <xdr:nvSpPr>
        <xdr:cNvPr id="39" name="Line 39"/>
        <xdr:cNvSpPr>
          <a:spLocks/>
        </xdr:cNvSpPr>
      </xdr:nvSpPr>
      <xdr:spPr>
        <a:xfrm flipV="1">
          <a:off x="1533525" y="10077450"/>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52</xdr:row>
      <xdr:rowOff>219075</xdr:rowOff>
    </xdr:from>
    <xdr:to>
      <xdr:col>5</xdr:col>
      <xdr:colOff>0</xdr:colOff>
      <xdr:row>59</xdr:row>
      <xdr:rowOff>19050</xdr:rowOff>
    </xdr:to>
    <xdr:sp>
      <xdr:nvSpPr>
        <xdr:cNvPr id="40" name="Line 40"/>
        <xdr:cNvSpPr>
          <a:spLocks/>
        </xdr:cNvSpPr>
      </xdr:nvSpPr>
      <xdr:spPr>
        <a:xfrm>
          <a:off x="1533525" y="11439525"/>
          <a:ext cx="0" cy="1400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47</xdr:row>
      <xdr:rowOff>0</xdr:rowOff>
    </xdr:from>
    <xdr:to>
      <xdr:col>3</xdr:col>
      <xdr:colOff>0</xdr:colOff>
      <xdr:row>61</xdr:row>
      <xdr:rowOff>0</xdr:rowOff>
    </xdr:to>
    <xdr:sp>
      <xdr:nvSpPr>
        <xdr:cNvPr id="41" name="Line 41"/>
        <xdr:cNvSpPr>
          <a:spLocks/>
        </xdr:cNvSpPr>
      </xdr:nvSpPr>
      <xdr:spPr>
        <a:xfrm flipV="1">
          <a:off x="885825" y="10077450"/>
          <a:ext cx="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62</xdr:row>
      <xdr:rowOff>0</xdr:rowOff>
    </xdr:from>
    <xdr:to>
      <xdr:col>3</xdr:col>
      <xdr:colOff>0</xdr:colOff>
      <xdr:row>67</xdr:row>
      <xdr:rowOff>9525</xdr:rowOff>
    </xdr:to>
    <xdr:sp>
      <xdr:nvSpPr>
        <xdr:cNvPr id="42" name="Line 42"/>
        <xdr:cNvSpPr>
          <a:spLocks/>
        </xdr:cNvSpPr>
      </xdr:nvSpPr>
      <xdr:spPr>
        <a:xfrm>
          <a:off x="885825" y="1350645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xdr:col>
      <xdr:colOff>0</xdr:colOff>
      <xdr:row>75</xdr:row>
      <xdr:rowOff>0</xdr:rowOff>
    </xdr:to>
    <xdr:sp>
      <xdr:nvSpPr>
        <xdr:cNvPr id="43" name="Line 43"/>
        <xdr:cNvSpPr>
          <a:spLocks/>
        </xdr:cNvSpPr>
      </xdr:nvSpPr>
      <xdr:spPr>
        <a:xfrm>
          <a:off x="314325" y="15563850"/>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1</xdr:col>
      <xdr:colOff>0</xdr:colOff>
      <xdr:row>70</xdr:row>
      <xdr:rowOff>0</xdr:rowOff>
    </xdr:to>
    <xdr:sp>
      <xdr:nvSpPr>
        <xdr:cNvPr id="44" name="Line 44"/>
        <xdr:cNvSpPr>
          <a:spLocks/>
        </xdr:cNvSpPr>
      </xdr:nvSpPr>
      <xdr:spPr>
        <a:xfrm flipV="1">
          <a:off x="314325" y="10077450"/>
          <a:ext cx="0" cy="525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15</xdr:col>
      <xdr:colOff>0</xdr:colOff>
      <xdr:row>3</xdr:row>
      <xdr:rowOff>0</xdr:rowOff>
    </xdr:to>
    <xdr:sp>
      <xdr:nvSpPr>
        <xdr:cNvPr id="1" name="Line 1"/>
        <xdr:cNvSpPr>
          <a:spLocks/>
        </xdr:cNvSpPr>
      </xdr:nvSpPr>
      <xdr:spPr>
        <a:xfrm>
          <a:off x="2886075" y="55245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0</xdr:rowOff>
    </xdr:from>
    <xdr:to>
      <xdr:col>11</xdr:col>
      <xdr:colOff>0</xdr:colOff>
      <xdr:row>3</xdr:row>
      <xdr:rowOff>0</xdr:rowOff>
    </xdr:to>
    <xdr:sp>
      <xdr:nvSpPr>
        <xdr:cNvPr id="2" name="Line 2"/>
        <xdr:cNvSpPr>
          <a:spLocks/>
        </xdr:cNvSpPr>
      </xdr:nvSpPr>
      <xdr:spPr>
        <a:xfrm flipH="1">
          <a:off x="1457325" y="55245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0</xdr:rowOff>
    </xdr:from>
    <xdr:to>
      <xdr:col>1</xdr:col>
      <xdr:colOff>0</xdr:colOff>
      <xdr:row>33</xdr:row>
      <xdr:rowOff>9525</xdr:rowOff>
    </xdr:to>
    <xdr:sp>
      <xdr:nvSpPr>
        <xdr:cNvPr id="3" name="Line 3"/>
        <xdr:cNvSpPr>
          <a:spLocks/>
        </xdr:cNvSpPr>
      </xdr:nvSpPr>
      <xdr:spPr>
        <a:xfrm>
          <a:off x="381000" y="3124200"/>
          <a:ext cx="0" cy="2305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9525</xdr:rowOff>
    </xdr:from>
    <xdr:to>
      <xdr:col>1</xdr:col>
      <xdr:colOff>0</xdr:colOff>
      <xdr:row>18</xdr:row>
      <xdr:rowOff>0</xdr:rowOff>
    </xdr:to>
    <xdr:sp>
      <xdr:nvSpPr>
        <xdr:cNvPr id="4" name="Line 4"/>
        <xdr:cNvSpPr>
          <a:spLocks/>
        </xdr:cNvSpPr>
      </xdr:nvSpPr>
      <xdr:spPr>
        <a:xfrm flipV="1">
          <a:off x="381000" y="79057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3</xdr:col>
      <xdr:colOff>0</xdr:colOff>
      <xdr:row>6</xdr:row>
      <xdr:rowOff>0</xdr:rowOff>
    </xdr:to>
    <xdr:sp>
      <xdr:nvSpPr>
        <xdr:cNvPr id="5" name="Line 5"/>
        <xdr:cNvSpPr>
          <a:spLocks/>
        </xdr:cNvSpPr>
      </xdr:nvSpPr>
      <xdr:spPr>
        <a:xfrm flipV="1">
          <a:off x="876300" y="7810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3</xdr:col>
      <xdr:colOff>0</xdr:colOff>
      <xdr:row>9</xdr:row>
      <xdr:rowOff>0</xdr:rowOff>
    </xdr:to>
    <xdr:sp>
      <xdr:nvSpPr>
        <xdr:cNvPr id="6" name="Line 6"/>
        <xdr:cNvSpPr>
          <a:spLocks/>
        </xdr:cNvSpPr>
      </xdr:nvSpPr>
      <xdr:spPr>
        <a:xfrm>
          <a:off x="876300" y="11239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47625</xdr:rowOff>
    </xdr:from>
    <xdr:to>
      <xdr:col>9</xdr:col>
      <xdr:colOff>0</xdr:colOff>
      <xdr:row>5</xdr:row>
      <xdr:rowOff>161925</xdr:rowOff>
    </xdr:to>
    <xdr:sp>
      <xdr:nvSpPr>
        <xdr:cNvPr id="7" name="Line 7"/>
        <xdr:cNvSpPr>
          <a:spLocks/>
        </xdr:cNvSpPr>
      </xdr:nvSpPr>
      <xdr:spPr>
        <a:xfrm flipV="1">
          <a:off x="1724025" y="7715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161925</xdr:rowOff>
    </xdr:from>
    <xdr:to>
      <xdr:col>9</xdr:col>
      <xdr:colOff>0</xdr:colOff>
      <xdr:row>8</xdr:row>
      <xdr:rowOff>0</xdr:rowOff>
    </xdr:to>
    <xdr:sp>
      <xdr:nvSpPr>
        <xdr:cNvPr id="8" name="Line 8"/>
        <xdr:cNvSpPr>
          <a:spLocks/>
        </xdr:cNvSpPr>
      </xdr:nvSpPr>
      <xdr:spPr>
        <a:xfrm>
          <a:off x="1724025" y="11144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47625</xdr:rowOff>
    </xdr:from>
    <xdr:to>
      <xdr:col>11</xdr:col>
      <xdr:colOff>0</xdr:colOff>
      <xdr:row>17</xdr:row>
      <xdr:rowOff>161925</xdr:rowOff>
    </xdr:to>
    <xdr:sp>
      <xdr:nvSpPr>
        <xdr:cNvPr id="9" name="Line 9"/>
        <xdr:cNvSpPr>
          <a:spLocks/>
        </xdr:cNvSpPr>
      </xdr:nvSpPr>
      <xdr:spPr>
        <a:xfrm flipV="1">
          <a:off x="2257425" y="771525"/>
          <a:ext cx="0"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xdr:row>
      <xdr:rowOff>0</xdr:rowOff>
    </xdr:from>
    <xdr:to>
      <xdr:col>11</xdr:col>
      <xdr:colOff>0</xdr:colOff>
      <xdr:row>32</xdr:row>
      <xdr:rowOff>9525</xdr:rowOff>
    </xdr:to>
    <xdr:sp>
      <xdr:nvSpPr>
        <xdr:cNvPr id="10" name="Line 10"/>
        <xdr:cNvSpPr>
          <a:spLocks/>
        </xdr:cNvSpPr>
      </xdr:nvSpPr>
      <xdr:spPr>
        <a:xfrm>
          <a:off x="2257425" y="3124200"/>
          <a:ext cx="0" cy="2143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0</xdr:rowOff>
    </xdr:from>
    <xdr:to>
      <xdr:col>17</xdr:col>
      <xdr:colOff>0</xdr:colOff>
      <xdr:row>12</xdr:row>
      <xdr:rowOff>161925</xdr:rowOff>
    </xdr:to>
    <xdr:sp>
      <xdr:nvSpPr>
        <xdr:cNvPr id="11" name="Line 11"/>
        <xdr:cNvSpPr>
          <a:spLocks/>
        </xdr:cNvSpPr>
      </xdr:nvSpPr>
      <xdr:spPr>
        <a:xfrm flipV="1">
          <a:off x="3867150" y="781050"/>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0</xdr:rowOff>
    </xdr:from>
    <xdr:to>
      <xdr:col>17</xdr:col>
      <xdr:colOff>0</xdr:colOff>
      <xdr:row>22</xdr:row>
      <xdr:rowOff>0</xdr:rowOff>
    </xdr:to>
    <xdr:sp>
      <xdr:nvSpPr>
        <xdr:cNvPr id="12" name="Line 12"/>
        <xdr:cNvSpPr>
          <a:spLocks/>
        </xdr:cNvSpPr>
      </xdr:nvSpPr>
      <xdr:spPr>
        <a:xfrm>
          <a:off x="3867150" y="2295525"/>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19</xdr:col>
      <xdr:colOff>0</xdr:colOff>
      <xdr:row>22</xdr:row>
      <xdr:rowOff>161925</xdr:rowOff>
    </xdr:to>
    <xdr:sp>
      <xdr:nvSpPr>
        <xdr:cNvPr id="13" name="Line 13"/>
        <xdr:cNvSpPr>
          <a:spLocks/>
        </xdr:cNvSpPr>
      </xdr:nvSpPr>
      <xdr:spPr>
        <a:xfrm flipV="1">
          <a:off x="4476750" y="781050"/>
          <a:ext cx="0" cy="2990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36</xdr:row>
      <xdr:rowOff>0</xdr:rowOff>
    </xdr:to>
    <xdr:sp>
      <xdr:nvSpPr>
        <xdr:cNvPr id="14" name="Line 14"/>
        <xdr:cNvSpPr>
          <a:spLocks/>
        </xdr:cNvSpPr>
      </xdr:nvSpPr>
      <xdr:spPr>
        <a:xfrm>
          <a:off x="4476750" y="3952875"/>
          <a:ext cx="0" cy="197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15</xdr:col>
      <xdr:colOff>0</xdr:colOff>
      <xdr:row>46</xdr:row>
      <xdr:rowOff>0</xdr:rowOff>
    </xdr:to>
    <xdr:sp>
      <xdr:nvSpPr>
        <xdr:cNvPr id="15" name="Line 15"/>
        <xdr:cNvSpPr>
          <a:spLocks/>
        </xdr:cNvSpPr>
      </xdr:nvSpPr>
      <xdr:spPr>
        <a:xfrm>
          <a:off x="2886075" y="762000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0</xdr:rowOff>
    </xdr:from>
    <xdr:to>
      <xdr:col>11</xdr:col>
      <xdr:colOff>0</xdr:colOff>
      <xdr:row>46</xdr:row>
      <xdr:rowOff>0</xdr:rowOff>
    </xdr:to>
    <xdr:sp>
      <xdr:nvSpPr>
        <xdr:cNvPr id="16" name="Line 16"/>
        <xdr:cNvSpPr>
          <a:spLocks/>
        </xdr:cNvSpPr>
      </xdr:nvSpPr>
      <xdr:spPr>
        <a:xfrm flipH="1">
          <a:off x="1457325" y="76200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62</xdr:row>
      <xdr:rowOff>0</xdr:rowOff>
    </xdr:from>
    <xdr:to>
      <xdr:col>1</xdr:col>
      <xdr:colOff>0</xdr:colOff>
      <xdr:row>76</xdr:row>
      <xdr:rowOff>9525</xdr:rowOff>
    </xdr:to>
    <xdr:sp>
      <xdr:nvSpPr>
        <xdr:cNvPr id="17" name="Line 17"/>
        <xdr:cNvSpPr>
          <a:spLocks/>
        </xdr:cNvSpPr>
      </xdr:nvSpPr>
      <xdr:spPr>
        <a:xfrm>
          <a:off x="381000" y="10182225"/>
          <a:ext cx="0" cy="2305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9525</xdr:rowOff>
    </xdr:from>
    <xdr:to>
      <xdr:col>1</xdr:col>
      <xdr:colOff>0</xdr:colOff>
      <xdr:row>61</xdr:row>
      <xdr:rowOff>0</xdr:rowOff>
    </xdr:to>
    <xdr:sp>
      <xdr:nvSpPr>
        <xdr:cNvPr id="18" name="Line 18"/>
        <xdr:cNvSpPr>
          <a:spLocks/>
        </xdr:cNvSpPr>
      </xdr:nvSpPr>
      <xdr:spPr>
        <a:xfrm flipV="1">
          <a:off x="381000" y="7848600"/>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0</xdr:rowOff>
    </xdr:from>
    <xdr:to>
      <xdr:col>3</xdr:col>
      <xdr:colOff>0</xdr:colOff>
      <xdr:row>49</xdr:row>
      <xdr:rowOff>0</xdr:rowOff>
    </xdr:to>
    <xdr:sp>
      <xdr:nvSpPr>
        <xdr:cNvPr id="19" name="Line 19"/>
        <xdr:cNvSpPr>
          <a:spLocks/>
        </xdr:cNvSpPr>
      </xdr:nvSpPr>
      <xdr:spPr>
        <a:xfrm flipV="1">
          <a:off x="876300" y="78390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50</xdr:row>
      <xdr:rowOff>0</xdr:rowOff>
    </xdr:from>
    <xdr:to>
      <xdr:col>3</xdr:col>
      <xdr:colOff>0</xdr:colOff>
      <xdr:row>52</xdr:row>
      <xdr:rowOff>0</xdr:rowOff>
    </xdr:to>
    <xdr:sp>
      <xdr:nvSpPr>
        <xdr:cNvPr id="20" name="Line 20"/>
        <xdr:cNvSpPr>
          <a:spLocks/>
        </xdr:cNvSpPr>
      </xdr:nvSpPr>
      <xdr:spPr>
        <a:xfrm>
          <a:off x="876300" y="81819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47</xdr:row>
      <xdr:rowOff>47625</xdr:rowOff>
    </xdr:from>
    <xdr:to>
      <xdr:col>9</xdr:col>
      <xdr:colOff>0</xdr:colOff>
      <xdr:row>48</xdr:row>
      <xdr:rowOff>161925</xdr:rowOff>
    </xdr:to>
    <xdr:sp>
      <xdr:nvSpPr>
        <xdr:cNvPr id="21" name="Line 21"/>
        <xdr:cNvSpPr>
          <a:spLocks/>
        </xdr:cNvSpPr>
      </xdr:nvSpPr>
      <xdr:spPr>
        <a:xfrm flipV="1">
          <a:off x="1724025" y="7839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49</xdr:row>
      <xdr:rowOff>161925</xdr:rowOff>
    </xdr:from>
    <xdr:to>
      <xdr:col>9</xdr:col>
      <xdr:colOff>0</xdr:colOff>
      <xdr:row>51</xdr:row>
      <xdr:rowOff>0</xdr:rowOff>
    </xdr:to>
    <xdr:sp>
      <xdr:nvSpPr>
        <xdr:cNvPr id="22" name="Line 22"/>
        <xdr:cNvSpPr>
          <a:spLocks/>
        </xdr:cNvSpPr>
      </xdr:nvSpPr>
      <xdr:spPr>
        <a:xfrm>
          <a:off x="1724025" y="81724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47</xdr:row>
      <xdr:rowOff>47625</xdr:rowOff>
    </xdr:from>
    <xdr:to>
      <xdr:col>11</xdr:col>
      <xdr:colOff>0</xdr:colOff>
      <xdr:row>60</xdr:row>
      <xdr:rowOff>161925</xdr:rowOff>
    </xdr:to>
    <xdr:sp>
      <xdr:nvSpPr>
        <xdr:cNvPr id="23" name="Line 23"/>
        <xdr:cNvSpPr>
          <a:spLocks/>
        </xdr:cNvSpPr>
      </xdr:nvSpPr>
      <xdr:spPr>
        <a:xfrm flipV="1">
          <a:off x="2257425" y="783907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62</xdr:row>
      <xdr:rowOff>0</xdr:rowOff>
    </xdr:from>
    <xdr:to>
      <xdr:col>11</xdr:col>
      <xdr:colOff>0</xdr:colOff>
      <xdr:row>75</xdr:row>
      <xdr:rowOff>9525</xdr:rowOff>
    </xdr:to>
    <xdr:sp>
      <xdr:nvSpPr>
        <xdr:cNvPr id="24" name="Line 24"/>
        <xdr:cNvSpPr>
          <a:spLocks/>
        </xdr:cNvSpPr>
      </xdr:nvSpPr>
      <xdr:spPr>
        <a:xfrm>
          <a:off x="2257425" y="10182225"/>
          <a:ext cx="0" cy="2143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48</xdr:row>
      <xdr:rowOff>0</xdr:rowOff>
    </xdr:from>
    <xdr:to>
      <xdr:col>17</xdr:col>
      <xdr:colOff>0</xdr:colOff>
      <xdr:row>55</xdr:row>
      <xdr:rowOff>161925</xdr:rowOff>
    </xdr:to>
    <xdr:sp>
      <xdr:nvSpPr>
        <xdr:cNvPr id="25" name="Line 25"/>
        <xdr:cNvSpPr>
          <a:spLocks/>
        </xdr:cNvSpPr>
      </xdr:nvSpPr>
      <xdr:spPr>
        <a:xfrm flipV="1">
          <a:off x="3867150" y="7839075"/>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57</xdr:row>
      <xdr:rowOff>0</xdr:rowOff>
    </xdr:from>
    <xdr:to>
      <xdr:col>17</xdr:col>
      <xdr:colOff>0</xdr:colOff>
      <xdr:row>65</xdr:row>
      <xdr:rowOff>0</xdr:rowOff>
    </xdr:to>
    <xdr:sp>
      <xdr:nvSpPr>
        <xdr:cNvPr id="26" name="Line 26"/>
        <xdr:cNvSpPr>
          <a:spLocks/>
        </xdr:cNvSpPr>
      </xdr:nvSpPr>
      <xdr:spPr>
        <a:xfrm>
          <a:off x="3867150" y="9353550"/>
          <a:ext cx="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48</xdr:row>
      <xdr:rowOff>0</xdr:rowOff>
    </xdr:from>
    <xdr:to>
      <xdr:col>19</xdr:col>
      <xdr:colOff>0</xdr:colOff>
      <xdr:row>65</xdr:row>
      <xdr:rowOff>161925</xdr:rowOff>
    </xdr:to>
    <xdr:sp>
      <xdr:nvSpPr>
        <xdr:cNvPr id="27" name="Line 27"/>
        <xdr:cNvSpPr>
          <a:spLocks/>
        </xdr:cNvSpPr>
      </xdr:nvSpPr>
      <xdr:spPr>
        <a:xfrm flipV="1">
          <a:off x="4476750" y="7839075"/>
          <a:ext cx="0" cy="2990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67</xdr:row>
      <xdr:rowOff>0</xdr:rowOff>
    </xdr:from>
    <xdr:to>
      <xdr:col>19</xdr:col>
      <xdr:colOff>0</xdr:colOff>
      <xdr:row>79</xdr:row>
      <xdr:rowOff>0</xdr:rowOff>
    </xdr:to>
    <xdr:sp>
      <xdr:nvSpPr>
        <xdr:cNvPr id="28" name="Line 28"/>
        <xdr:cNvSpPr>
          <a:spLocks/>
        </xdr:cNvSpPr>
      </xdr:nvSpPr>
      <xdr:spPr>
        <a:xfrm>
          <a:off x="4476750" y="11010900"/>
          <a:ext cx="0" cy="197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12</xdr:col>
      <xdr:colOff>323850</xdr:colOff>
      <xdr:row>3</xdr:row>
      <xdr:rowOff>0</xdr:rowOff>
    </xdr:to>
    <xdr:sp>
      <xdr:nvSpPr>
        <xdr:cNvPr id="1" name="Line 1"/>
        <xdr:cNvSpPr>
          <a:spLocks/>
        </xdr:cNvSpPr>
      </xdr:nvSpPr>
      <xdr:spPr>
        <a:xfrm flipH="1">
          <a:off x="2209800" y="542925"/>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19</xdr:col>
      <xdr:colOff>0</xdr:colOff>
      <xdr:row>3</xdr:row>
      <xdr:rowOff>0</xdr:rowOff>
    </xdr:to>
    <xdr:sp>
      <xdr:nvSpPr>
        <xdr:cNvPr id="2" name="Line 2"/>
        <xdr:cNvSpPr>
          <a:spLocks/>
        </xdr:cNvSpPr>
      </xdr:nvSpPr>
      <xdr:spPr>
        <a:xfrm>
          <a:off x="3810000" y="542925"/>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xdr:rowOff>
    </xdr:from>
    <xdr:to>
      <xdr:col>5</xdr:col>
      <xdr:colOff>0</xdr:colOff>
      <xdr:row>5</xdr:row>
      <xdr:rowOff>171450</xdr:rowOff>
    </xdr:to>
    <xdr:sp>
      <xdr:nvSpPr>
        <xdr:cNvPr id="3" name="Line 3"/>
        <xdr:cNvSpPr>
          <a:spLocks/>
        </xdr:cNvSpPr>
      </xdr:nvSpPr>
      <xdr:spPr>
        <a:xfrm flipV="1">
          <a:off x="1609725" y="7715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xdr:rowOff>
    </xdr:from>
    <xdr:to>
      <xdr:col>5</xdr:col>
      <xdr:colOff>0</xdr:colOff>
      <xdr:row>9</xdr:row>
      <xdr:rowOff>0</xdr:rowOff>
    </xdr:to>
    <xdr:sp>
      <xdr:nvSpPr>
        <xdr:cNvPr id="4" name="Line 4"/>
        <xdr:cNvSpPr>
          <a:spLocks/>
        </xdr:cNvSpPr>
      </xdr:nvSpPr>
      <xdr:spPr>
        <a:xfrm>
          <a:off x="1609725" y="11239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12</xdr:row>
      <xdr:rowOff>161925</xdr:rowOff>
    </xdr:to>
    <xdr:sp>
      <xdr:nvSpPr>
        <xdr:cNvPr id="5" name="Line 5"/>
        <xdr:cNvSpPr>
          <a:spLocks/>
        </xdr:cNvSpPr>
      </xdr:nvSpPr>
      <xdr:spPr>
        <a:xfrm flipV="1">
          <a:off x="981075" y="7524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9525</xdr:rowOff>
    </xdr:from>
    <xdr:to>
      <xdr:col>3</xdr:col>
      <xdr:colOff>0</xdr:colOff>
      <xdr:row>20</xdr:row>
      <xdr:rowOff>0</xdr:rowOff>
    </xdr:to>
    <xdr:sp>
      <xdr:nvSpPr>
        <xdr:cNvPr id="6" name="Line 6"/>
        <xdr:cNvSpPr>
          <a:spLocks/>
        </xdr:cNvSpPr>
      </xdr:nvSpPr>
      <xdr:spPr>
        <a:xfrm>
          <a:off x="981075" y="2295525"/>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152400</xdr:rowOff>
    </xdr:from>
    <xdr:to>
      <xdr:col>1</xdr:col>
      <xdr:colOff>0</xdr:colOff>
      <xdr:row>25</xdr:row>
      <xdr:rowOff>152400</xdr:rowOff>
    </xdr:to>
    <xdr:sp>
      <xdr:nvSpPr>
        <xdr:cNvPr id="7" name="Line 7"/>
        <xdr:cNvSpPr>
          <a:spLocks/>
        </xdr:cNvSpPr>
      </xdr:nvSpPr>
      <xdr:spPr>
        <a:xfrm>
          <a:off x="333375" y="4267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1</xdr:col>
      <xdr:colOff>0</xdr:colOff>
      <xdr:row>25</xdr:row>
      <xdr:rowOff>161925</xdr:rowOff>
    </xdr:to>
    <xdr:sp>
      <xdr:nvSpPr>
        <xdr:cNvPr id="8" name="Line 8"/>
        <xdr:cNvSpPr>
          <a:spLocks/>
        </xdr:cNvSpPr>
      </xdr:nvSpPr>
      <xdr:spPr>
        <a:xfrm flipV="1">
          <a:off x="333375" y="762000"/>
          <a:ext cx="0" cy="3514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xdr:col>
      <xdr:colOff>0</xdr:colOff>
      <xdr:row>32</xdr:row>
      <xdr:rowOff>152400</xdr:rowOff>
    </xdr:to>
    <xdr:sp>
      <xdr:nvSpPr>
        <xdr:cNvPr id="9" name="Line 9"/>
        <xdr:cNvSpPr>
          <a:spLocks/>
        </xdr:cNvSpPr>
      </xdr:nvSpPr>
      <xdr:spPr>
        <a:xfrm>
          <a:off x="333375" y="44577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11</xdr:col>
      <xdr:colOff>0</xdr:colOff>
      <xdr:row>6</xdr:row>
      <xdr:rowOff>0</xdr:rowOff>
    </xdr:to>
    <xdr:sp>
      <xdr:nvSpPr>
        <xdr:cNvPr id="10" name="Line 10"/>
        <xdr:cNvSpPr>
          <a:spLocks/>
        </xdr:cNvSpPr>
      </xdr:nvSpPr>
      <xdr:spPr>
        <a:xfrm flipV="1">
          <a:off x="2524125" y="762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xdr:row>
      <xdr:rowOff>0</xdr:rowOff>
    </xdr:from>
    <xdr:to>
      <xdr:col>11</xdr:col>
      <xdr:colOff>0</xdr:colOff>
      <xdr:row>8</xdr:row>
      <xdr:rowOff>0</xdr:rowOff>
    </xdr:to>
    <xdr:sp>
      <xdr:nvSpPr>
        <xdr:cNvPr id="11" name="Line 11"/>
        <xdr:cNvSpPr>
          <a:spLocks/>
        </xdr:cNvSpPr>
      </xdr:nvSpPr>
      <xdr:spPr>
        <a:xfrm>
          <a:off x="2524125" y="11144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0</xdr:rowOff>
    </xdr:from>
    <xdr:to>
      <xdr:col>13</xdr:col>
      <xdr:colOff>0</xdr:colOff>
      <xdr:row>12</xdr:row>
      <xdr:rowOff>161925</xdr:rowOff>
    </xdr:to>
    <xdr:sp>
      <xdr:nvSpPr>
        <xdr:cNvPr id="12" name="Line 12"/>
        <xdr:cNvSpPr>
          <a:spLocks/>
        </xdr:cNvSpPr>
      </xdr:nvSpPr>
      <xdr:spPr>
        <a:xfrm flipV="1">
          <a:off x="3143250" y="76200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14</xdr:row>
      <xdr:rowOff>0</xdr:rowOff>
    </xdr:from>
    <xdr:to>
      <xdr:col>13</xdr:col>
      <xdr:colOff>0</xdr:colOff>
      <xdr:row>19</xdr:row>
      <xdr:rowOff>9525</xdr:rowOff>
    </xdr:to>
    <xdr:sp>
      <xdr:nvSpPr>
        <xdr:cNvPr id="13" name="Line 13"/>
        <xdr:cNvSpPr>
          <a:spLocks/>
        </xdr:cNvSpPr>
      </xdr:nvSpPr>
      <xdr:spPr>
        <a:xfrm>
          <a:off x="3143250" y="2286000"/>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xdr:row>
      <xdr:rowOff>9525</xdr:rowOff>
    </xdr:from>
    <xdr:to>
      <xdr:col>15</xdr:col>
      <xdr:colOff>0</xdr:colOff>
      <xdr:row>24</xdr:row>
      <xdr:rowOff>161925</xdr:rowOff>
    </xdr:to>
    <xdr:sp>
      <xdr:nvSpPr>
        <xdr:cNvPr id="14" name="Line 14"/>
        <xdr:cNvSpPr>
          <a:spLocks/>
        </xdr:cNvSpPr>
      </xdr:nvSpPr>
      <xdr:spPr>
        <a:xfrm flipV="1">
          <a:off x="3810000" y="771525"/>
          <a:ext cx="0" cy="3333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26</xdr:row>
      <xdr:rowOff>0</xdr:rowOff>
    </xdr:from>
    <xdr:to>
      <xdr:col>15</xdr:col>
      <xdr:colOff>0</xdr:colOff>
      <xdr:row>32</xdr:row>
      <xdr:rowOff>9525</xdr:rowOff>
    </xdr:to>
    <xdr:sp>
      <xdr:nvSpPr>
        <xdr:cNvPr id="15" name="Line 15"/>
        <xdr:cNvSpPr>
          <a:spLocks/>
        </xdr:cNvSpPr>
      </xdr:nvSpPr>
      <xdr:spPr>
        <a:xfrm>
          <a:off x="3810000" y="4286250"/>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xdr:row>
      <xdr:rowOff>9525</xdr:rowOff>
    </xdr:from>
    <xdr:to>
      <xdr:col>21</xdr:col>
      <xdr:colOff>0</xdr:colOff>
      <xdr:row>12</xdr:row>
      <xdr:rowOff>161925</xdr:rowOff>
    </xdr:to>
    <xdr:sp>
      <xdr:nvSpPr>
        <xdr:cNvPr id="16" name="Line 16"/>
        <xdr:cNvSpPr>
          <a:spLocks/>
        </xdr:cNvSpPr>
      </xdr:nvSpPr>
      <xdr:spPr>
        <a:xfrm flipV="1">
          <a:off x="5105400" y="771525"/>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161925</xdr:rowOff>
    </xdr:from>
    <xdr:to>
      <xdr:col>21</xdr:col>
      <xdr:colOff>0</xdr:colOff>
      <xdr:row>22</xdr:row>
      <xdr:rowOff>0</xdr:rowOff>
    </xdr:to>
    <xdr:sp>
      <xdr:nvSpPr>
        <xdr:cNvPr id="17" name="Line 17"/>
        <xdr:cNvSpPr>
          <a:spLocks/>
        </xdr:cNvSpPr>
      </xdr:nvSpPr>
      <xdr:spPr>
        <a:xfrm>
          <a:off x="5105400" y="2276475"/>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xdr:row>
      <xdr:rowOff>9525</xdr:rowOff>
    </xdr:from>
    <xdr:to>
      <xdr:col>23</xdr:col>
      <xdr:colOff>0</xdr:colOff>
      <xdr:row>22</xdr:row>
      <xdr:rowOff>161925</xdr:rowOff>
    </xdr:to>
    <xdr:sp>
      <xdr:nvSpPr>
        <xdr:cNvPr id="18" name="Line 18"/>
        <xdr:cNvSpPr>
          <a:spLocks/>
        </xdr:cNvSpPr>
      </xdr:nvSpPr>
      <xdr:spPr>
        <a:xfrm flipV="1">
          <a:off x="5753100" y="771525"/>
          <a:ext cx="0" cy="2990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24</xdr:row>
      <xdr:rowOff>0</xdr:rowOff>
    </xdr:from>
    <xdr:to>
      <xdr:col>23</xdr:col>
      <xdr:colOff>0</xdr:colOff>
      <xdr:row>36</xdr:row>
      <xdr:rowOff>0</xdr:rowOff>
    </xdr:to>
    <xdr:sp>
      <xdr:nvSpPr>
        <xdr:cNvPr id="19" name="Line 19"/>
        <xdr:cNvSpPr>
          <a:spLocks/>
        </xdr:cNvSpPr>
      </xdr:nvSpPr>
      <xdr:spPr>
        <a:xfrm>
          <a:off x="5753100" y="394335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12</xdr:col>
      <xdr:colOff>323850</xdr:colOff>
      <xdr:row>46</xdr:row>
      <xdr:rowOff>0</xdr:rowOff>
    </xdr:to>
    <xdr:sp>
      <xdr:nvSpPr>
        <xdr:cNvPr id="20" name="Line 20"/>
        <xdr:cNvSpPr>
          <a:spLocks/>
        </xdr:cNvSpPr>
      </xdr:nvSpPr>
      <xdr:spPr>
        <a:xfrm flipH="1">
          <a:off x="2209800" y="767715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46</xdr:row>
      <xdr:rowOff>0</xdr:rowOff>
    </xdr:from>
    <xdr:to>
      <xdr:col>19</xdr:col>
      <xdr:colOff>0</xdr:colOff>
      <xdr:row>46</xdr:row>
      <xdr:rowOff>0</xdr:rowOff>
    </xdr:to>
    <xdr:sp>
      <xdr:nvSpPr>
        <xdr:cNvPr id="21" name="Line 21"/>
        <xdr:cNvSpPr>
          <a:spLocks/>
        </xdr:cNvSpPr>
      </xdr:nvSpPr>
      <xdr:spPr>
        <a:xfrm>
          <a:off x="3810000" y="767715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9525</xdr:rowOff>
    </xdr:from>
    <xdr:to>
      <xdr:col>5</xdr:col>
      <xdr:colOff>0</xdr:colOff>
      <xdr:row>48</xdr:row>
      <xdr:rowOff>171450</xdr:rowOff>
    </xdr:to>
    <xdr:sp>
      <xdr:nvSpPr>
        <xdr:cNvPr id="22" name="Line 22"/>
        <xdr:cNvSpPr>
          <a:spLocks/>
        </xdr:cNvSpPr>
      </xdr:nvSpPr>
      <xdr:spPr>
        <a:xfrm flipV="1">
          <a:off x="1609725" y="80295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50</xdr:row>
      <xdr:rowOff>9525</xdr:rowOff>
    </xdr:from>
    <xdr:to>
      <xdr:col>5</xdr:col>
      <xdr:colOff>0</xdr:colOff>
      <xdr:row>52</xdr:row>
      <xdr:rowOff>0</xdr:rowOff>
    </xdr:to>
    <xdr:sp>
      <xdr:nvSpPr>
        <xdr:cNvPr id="23" name="Line 23"/>
        <xdr:cNvSpPr>
          <a:spLocks/>
        </xdr:cNvSpPr>
      </xdr:nvSpPr>
      <xdr:spPr>
        <a:xfrm>
          <a:off x="1609725" y="83820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47</xdr:row>
      <xdr:rowOff>38100</xdr:rowOff>
    </xdr:from>
    <xdr:to>
      <xdr:col>3</xdr:col>
      <xdr:colOff>0</xdr:colOff>
      <xdr:row>55</xdr:row>
      <xdr:rowOff>161925</xdr:rowOff>
    </xdr:to>
    <xdr:sp>
      <xdr:nvSpPr>
        <xdr:cNvPr id="24" name="Line 24"/>
        <xdr:cNvSpPr>
          <a:spLocks/>
        </xdr:cNvSpPr>
      </xdr:nvSpPr>
      <xdr:spPr>
        <a:xfrm flipV="1">
          <a:off x="981075" y="7886700"/>
          <a:ext cx="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9525</xdr:rowOff>
    </xdr:from>
    <xdr:to>
      <xdr:col>3</xdr:col>
      <xdr:colOff>0</xdr:colOff>
      <xdr:row>63</xdr:row>
      <xdr:rowOff>0</xdr:rowOff>
    </xdr:to>
    <xdr:sp>
      <xdr:nvSpPr>
        <xdr:cNvPr id="25" name="Line 25"/>
        <xdr:cNvSpPr>
          <a:spLocks/>
        </xdr:cNvSpPr>
      </xdr:nvSpPr>
      <xdr:spPr>
        <a:xfrm>
          <a:off x="981075" y="9553575"/>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68</xdr:row>
      <xdr:rowOff>152400</xdr:rowOff>
    </xdr:from>
    <xdr:to>
      <xdr:col>1</xdr:col>
      <xdr:colOff>0</xdr:colOff>
      <xdr:row>68</xdr:row>
      <xdr:rowOff>152400</xdr:rowOff>
    </xdr:to>
    <xdr:sp>
      <xdr:nvSpPr>
        <xdr:cNvPr id="26" name="Line 26"/>
        <xdr:cNvSpPr>
          <a:spLocks/>
        </xdr:cNvSpPr>
      </xdr:nvSpPr>
      <xdr:spPr>
        <a:xfrm>
          <a:off x="333375" y="1152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0</xdr:rowOff>
    </xdr:from>
    <xdr:to>
      <xdr:col>1</xdr:col>
      <xdr:colOff>0</xdr:colOff>
      <xdr:row>68</xdr:row>
      <xdr:rowOff>161925</xdr:rowOff>
    </xdr:to>
    <xdr:sp>
      <xdr:nvSpPr>
        <xdr:cNvPr id="27" name="Line 27"/>
        <xdr:cNvSpPr>
          <a:spLocks/>
        </xdr:cNvSpPr>
      </xdr:nvSpPr>
      <xdr:spPr>
        <a:xfrm flipV="1">
          <a:off x="333375" y="8020050"/>
          <a:ext cx="0" cy="3514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1</xdr:col>
      <xdr:colOff>0</xdr:colOff>
      <xdr:row>75</xdr:row>
      <xdr:rowOff>152400</xdr:rowOff>
    </xdr:to>
    <xdr:sp>
      <xdr:nvSpPr>
        <xdr:cNvPr id="28" name="Line 28"/>
        <xdr:cNvSpPr>
          <a:spLocks/>
        </xdr:cNvSpPr>
      </xdr:nvSpPr>
      <xdr:spPr>
        <a:xfrm>
          <a:off x="333375" y="1171575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48</xdr:row>
      <xdr:rowOff>0</xdr:rowOff>
    </xdr:from>
    <xdr:to>
      <xdr:col>11</xdr:col>
      <xdr:colOff>0</xdr:colOff>
      <xdr:row>49</xdr:row>
      <xdr:rowOff>0</xdr:rowOff>
    </xdr:to>
    <xdr:sp>
      <xdr:nvSpPr>
        <xdr:cNvPr id="29" name="Line 29"/>
        <xdr:cNvSpPr>
          <a:spLocks/>
        </xdr:cNvSpPr>
      </xdr:nvSpPr>
      <xdr:spPr>
        <a:xfrm flipV="1">
          <a:off x="2524125" y="80200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50</xdr:row>
      <xdr:rowOff>0</xdr:rowOff>
    </xdr:from>
    <xdr:to>
      <xdr:col>11</xdr:col>
      <xdr:colOff>0</xdr:colOff>
      <xdr:row>51</xdr:row>
      <xdr:rowOff>0</xdr:rowOff>
    </xdr:to>
    <xdr:sp>
      <xdr:nvSpPr>
        <xdr:cNvPr id="30" name="Line 30"/>
        <xdr:cNvSpPr>
          <a:spLocks/>
        </xdr:cNvSpPr>
      </xdr:nvSpPr>
      <xdr:spPr>
        <a:xfrm>
          <a:off x="2524125" y="83724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48</xdr:row>
      <xdr:rowOff>0</xdr:rowOff>
    </xdr:from>
    <xdr:to>
      <xdr:col>13</xdr:col>
      <xdr:colOff>0</xdr:colOff>
      <xdr:row>55</xdr:row>
      <xdr:rowOff>161925</xdr:rowOff>
    </xdr:to>
    <xdr:sp>
      <xdr:nvSpPr>
        <xdr:cNvPr id="31" name="Line 31"/>
        <xdr:cNvSpPr>
          <a:spLocks/>
        </xdr:cNvSpPr>
      </xdr:nvSpPr>
      <xdr:spPr>
        <a:xfrm flipV="1">
          <a:off x="3143250" y="802005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57</xdr:row>
      <xdr:rowOff>0</xdr:rowOff>
    </xdr:from>
    <xdr:to>
      <xdr:col>13</xdr:col>
      <xdr:colOff>0</xdr:colOff>
      <xdr:row>62</xdr:row>
      <xdr:rowOff>9525</xdr:rowOff>
    </xdr:to>
    <xdr:sp>
      <xdr:nvSpPr>
        <xdr:cNvPr id="32" name="Line 32"/>
        <xdr:cNvSpPr>
          <a:spLocks/>
        </xdr:cNvSpPr>
      </xdr:nvSpPr>
      <xdr:spPr>
        <a:xfrm>
          <a:off x="3143250" y="9544050"/>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48</xdr:row>
      <xdr:rowOff>9525</xdr:rowOff>
    </xdr:from>
    <xdr:to>
      <xdr:col>15</xdr:col>
      <xdr:colOff>0</xdr:colOff>
      <xdr:row>67</xdr:row>
      <xdr:rowOff>161925</xdr:rowOff>
    </xdr:to>
    <xdr:sp>
      <xdr:nvSpPr>
        <xdr:cNvPr id="33" name="Line 33"/>
        <xdr:cNvSpPr>
          <a:spLocks/>
        </xdr:cNvSpPr>
      </xdr:nvSpPr>
      <xdr:spPr>
        <a:xfrm flipV="1">
          <a:off x="3810000" y="8029575"/>
          <a:ext cx="0" cy="3333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69</xdr:row>
      <xdr:rowOff>0</xdr:rowOff>
    </xdr:from>
    <xdr:to>
      <xdr:col>15</xdr:col>
      <xdr:colOff>0</xdr:colOff>
      <xdr:row>75</xdr:row>
      <xdr:rowOff>9525</xdr:rowOff>
    </xdr:to>
    <xdr:sp>
      <xdr:nvSpPr>
        <xdr:cNvPr id="34" name="Line 34"/>
        <xdr:cNvSpPr>
          <a:spLocks/>
        </xdr:cNvSpPr>
      </xdr:nvSpPr>
      <xdr:spPr>
        <a:xfrm>
          <a:off x="3810000" y="11544300"/>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48</xdr:row>
      <xdr:rowOff>9525</xdr:rowOff>
    </xdr:from>
    <xdr:to>
      <xdr:col>21</xdr:col>
      <xdr:colOff>0</xdr:colOff>
      <xdr:row>55</xdr:row>
      <xdr:rowOff>161925</xdr:rowOff>
    </xdr:to>
    <xdr:sp>
      <xdr:nvSpPr>
        <xdr:cNvPr id="35" name="Line 35"/>
        <xdr:cNvSpPr>
          <a:spLocks/>
        </xdr:cNvSpPr>
      </xdr:nvSpPr>
      <xdr:spPr>
        <a:xfrm flipV="1">
          <a:off x="5105400" y="8029575"/>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56</xdr:row>
      <xdr:rowOff>161925</xdr:rowOff>
    </xdr:from>
    <xdr:to>
      <xdr:col>21</xdr:col>
      <xdr:colOff>0</xdr:colOff>
      <xdr:row>65</xdr:row>
      <xdr:rowOff>0</xdr:rowOff>
    </xdr:to>
    <xdr:sp>
      <xdr:nvSpPr>
        <xdr:cNvPr id="36" name="Line 36"/>
        <xdr:cNvSpPr>
          <a:spLocks/>
        </xdr:cNvSpPr>
      </xdr:nvSpPr>
      <xdr:spPr>
        <a:xfrm>
          <a:off x="5105400" y="9534525"/>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48</xdr:row>
      <xdr:rowOff>9525</xdr:rowOff>
    </xdr:from>
    <xdr:to>
      <xdr:col>23</xdr:col>
      <xdr:colOff>0</xdr:colOff>
      <xdr:row>65</xdr:row>
      <xdr:rowOff>161925</xdr:rowOff>
    </xdr:to>
    <xdr:sp>
      <xdr:nvSpPr>
        <xdr:cNvPr id="37" name="Line 37"/>
        <xdr:cNvSpPr>
          <a:spLocks/>
        </xdr:cNvSpPr>
      </xdr:nvSpPr>
      <xdr:spPr>
        <a:xfrm flipV="1">
          <a:off x="5753100" y="8029575"/>
          <a:ext cx="0" cy="2990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67</xdr:row>
      <xdr:rowOff>0</xdr:rowOff>
    </xdr:from>
    <xdr:to>
      <xdr:col>23</xdr:col>
      <xdr:colOff>0</xdr:colOff>
      <xdr:row>79</xdr:row>
      <xdr:rowOff>0</xdr:rowOff>
    </xdr:to>
    <xdr:sp>
      <xdr:nvSpPr>
        <xdr:cNvPr id="38" name="Line 38"/>
        <xdr:cNvSpPr>
          <a:spLocks/>
        </xdr:cNvSpPr>
      </xdr:nvSpPr>
      <xdr:spPr>
        <a:xfrm>
          <a:off x="5753100" y="1120140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A1:AM64"/>
  <sheetViews>
    <sheetView showGridLines="0" tabSelected="1" zoomScalePageLayoutView="0" workbookViewId="0" topLeftCell="A1">
      <selection activeCell="E6" sqref="E6"/>
    </sheetView>
  </sheetViews>
  <sheetFormatPr defaultColWidth="9.140625" defaultRowHeight="12.75"/>
  <cols>
    <col min="2" max="2" width="12.57421875" style="0" customWidth="1"/>
    <col min="3" max="3" width="10.421875" style="147" customWidth="1"/>
    <col min="4" max="4" width="12.00390625" style="0" customWidth="1"/>
    <col min="5" max="6" width="9.28125" style="0" bestFit="1" customWidth="1"/>
    <col min="7" max="7" width="9.28125" style="0" customWidth="1"/>
    <col min="8" max="8" width="10.7109375" style="0" customWidth="1"/>
    <col min="9" max="9" width="9.28125" style="0" customWidth="1"/>
    <col min="10" max="10" width="9.7109375" style="0" customWidth="1"/>
    <col min="11" max="12" width="9.28125" style="0" bestFit="1" customWidth="1"/>
    <col min="13" max="13" width="9.00390625" style="0" customWidth="1"/>
    <col min="14" max="14" width="8.8515625" style="0" customWidth="1"/>
    <col min="15" max="20" width="9.28125" style="0" customWidth="1"/>
    <col min="21" max="21" width="5.8515625" style="0" customWidth="1"/>
    <col min="22" max="22" width="5.28125" style="0" customWidth="1"/>
    <col min="23" max="23" width="3.57421875" style="0" customWidth="1"/>
    <col min="24" max="24" width="13.00390625" style="0" customWidth="1"/>
    <col min="28" max="30" width="9.00390625" style="0" customWidth="1"/>
    <col min="31" max="31" width="8.8515625" style="0" customWidth="1"/>
    <col min="32" max="32" width="7.00390625" style="0" customWidth="1"/>
    <col min="33" max="33" width="9.00390625" style="0" customWidth="1"/>
    <col min="37" max="38" width="9.00390625" style="0" customWidth="1"/>
  </cols>
  <sheetData>
    <row r="1" spans="1:39" ht="12.75">
      <c r="A1" s="151"/>
      <c r="B1" s="151"/>
      <c r="C1" s="206"/>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row>
    <row r="2" spans="1:39" ht="12.75">
      <c r="A2" s="151"/>
      <c r="B2" s="151"/>
      <c r="C2" s="206"/>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row>
    <row r="3" spans="1:39" ht="12.75">
      <c r="A3" s="151"/>
      <c r="B3" s="151"/>
      <c r="C3" s="206"/>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row>
    <row r="4" spans="1:39" ht="12.75">
      <c r="A4" s="151"/>
      <c r="B4" s="151"/>
      <c r="C4" s="206"/>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row>
    <row r="5" spans="1:39" ht="12.75">
      <c r="A5" s="151"/>
      <c r="B5" s="151"/>
      <c r="C5" s="206"/>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row>
    <row r="6" spans="1:39" ht="12.75">
      <c r="A6" s="152"/>
      <c r="B6" s="152"/>
      <c r="C6" s="155"/>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row>
    <row r="7" spans="1:39" ht="13.5" thickBot="1">
      <c r="A7" s="153"/>
      <c r="B7" s="152"/>
      <c r="C7" s="155"/>
      <c r="D7" s="152"/>
      <c r="E7" s="151"/>
      <c r="F7" s="151"/>
      <c r="G7" s="151"/>
      <c r="H7" s="151"/>
      <c r="I7" s="151"/>
      <c r="J7" s="151"/>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87"/>
    </row>
    <row r="8" spans="1:39" ht="12.75" customHeight="1">
      <c r="A8" s="153"/>
      <c r="B8" s="152"/>
      <c r="C8" s="155"/>
      <c r="D8" s="152"/>
      <c r="E8" s="222" t="s">
        <v>110</v>
      </c>
      <c r="F8" s="223"/>
      <c r="G8" s="223"/>
      <c r="H8" s="223"/>
      <c r="I8" s="223"/>
      <c r="J8" s="224"/>
      <c r="K8" s="186"/>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87"/>
    </row>
    <row r="9" spans="1:39" ht="18.75" customHeight="1" thickBot="1">
      <c r="A9" s="153"/>
      <c r="B9" s="151"/>
      <c r="C9" s="181"/>
      <c r="D9" s="152"/>
      <c r="E9" s="225"/>
      <c r="F9" s="226"/>
      <c r="G9" s="226"/>
      <c r="H9" s="226"/>
      <c r="I9" s="226"/>
      <c r="J9" s="227"/>
      <c r="K9" s="186"/>
      <c r="L9" s="152"/>
      <c r="M9" s="150"/>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7"/>
    </row>
    <row r="10" spans="1:39" ht="18.75" thickBot="1">
      <c r="A10" s="182"/>
      <c r="B10" s="183"/>
      <c r="C10" s="181"/>
      <c r="D10" s="184"/>
      <c r="E10" s="207" t="s">
        <v>113</v>
      </c>
      <c r="F10" s="207"/>
      <c r="G10" s="207"/>
      <c r="H10" s="207"/>
      <c r="I10" s="207"/>
      <c r="J10" s="207"/>
      <c r="K10" s="150"/>
      <c r="L10" s="150"/>
      <c r="M10" s="150"/>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7"/>
    </row>
    <row r="11" spans="1:39" ht="24" customHeight="1" thickBot="1">
      <c r="A11" s="221"/>
      <c r="B11" s="221"/>
      <c r="C11" s="221"/>
      <c r="D11" s="221"/>
      <c r="E11" s="232" t="s">
        <v>105</v>
      </c>
      <c r="F11" s="233"/>
      <c r="G11" s="233"/>
      <c r="H11" s="233"/>
      <c r="I11" s="233"/>
      <c r="J11" s="234"/>
      <c r="K11" s="150"/>
      <c r="L11" s="150"/>
      <c r="M11" s="150"/>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7"/>
    </row>
    <row r="12" spans="1:39" ht="18.75" thickBot="1">
      <c r="A12" s="182"/>
      <c r="B12" s="231" t="s">
        <v>29</v>
      </c>
      <c r="C12" s="231"/>
      <c r="D12" s="195">
        <v>36</v>
      </c>
      <c r="E12" s="228" t="s">
        <v>106</v>
      </c>
      <c r="F12" s="229"/>
      <c r="G12" s="229"/>
      <c r="H12" s="229"/>
      <c r="I12" s="229"/>
      <c r="J12" s="230"/>
      <c r="K12" s="150"/>
      <c r="L12" s="150"/>
      <c r="M12" s="150"/>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7"/>
    </row>
    <row r="13" spans="1:39" ht="18.75" thickBot="1">
      <c r="A13" s="153"/>
      <c r="B13" s="235" t="s">
        <v>30</v>
      </c>
      <c r="C13" s="235"/>
      <c r="D13" s="196">
        <v>84.1875</v>
      </c>
      <c r="E13" s="228" t="s">
        <v>107</v>
      </c>
      <c r="F13" s="229"/>
      <c r="G13" s="229"/>
      <c r="H13" s="229"/>
      <c r="I13" s="229"/>
      <c r="J13" s="230"/>
      <c r="K13" s="188"/>
      <c r="L13" s="188"/>
      <c r="M13" s="188"/>
      <c r="N13" s="188"/>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7"/>
    </row>
    <row r="14" spans="1:39" ht="18.75" thickBot="1">
      <c r="A14" s="153"/>
      <c r="B14" s="235" t="s">
        <v>3</v>
      </c>
      <c r="C14" s="235"/>
      <c r="D14" s="196">
        <v>0.75</v>
      </c>
      <c r="E14" s="228" t="s">
        <v>108</v>
      </c>
      <c r="F14" s="229"/>
      <c r="G14" s="229"/>
      <c r="H14" s="229"/>
      <c r="I14" s="229"/>
      <c r="J14" s="230"/>
      <c r="K14" s="189"/>
      <c r="L14" s="151"/>
      <c r="M14" s="151"/>
      <c r="N14" s="189"/>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7"/>
    </row>
    <row r="15" spans="1:39" ht="18.75" thickBot="1">
      <c r="A15" s="153"/>
      <c r="B15" s="185"/>
      <c r="C15" s="185"/>
      <c r="D15" s="197">
        <v>345</v>
      </c>
      <c r="E15" s="228" t="s">
        <v>75</v>
      </c>
      <c r="F15" s="229"/>
      <c r="G15" s="229"/>
      <c r="H15" s="229"/>
      <c r="I15" s="229"/>
      <c r="J15" s="230"/>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7"/>
    </row>
    <row r="16" spans="1:39" ht="18">
      <c r="A16" s="153"/>
      <c r="B16" s="156" t="s">
        <v>109</v>
      </c>
      <c r="C16" s="157"/>
      <c r="D16" s="194"/>
      <c r="E16" s="194"/>
      <c r="F16" s="194"/>
      <c r="G16" s="194"/>
      <c r="H16" s="194"/>
      <c r="I16" s="194"/>
      <c r="J16" s="194"/>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202"/>
    </row>
    <row r="17" spans="1:39" ht="15.75">
      <c r="A17" s="153"/>
      <c r="B17" s="159"/>
      <c r="C17" s="160"/>
      <c r="D17" s="208" t="s">
        <v>6</v>
      </c>
      <c r="E17" s="208"/>
      <c r="F17" s="208"/>
      <c r="G17" s="208"/>
      <c r="H17" s="208"/>
      <c r="I17" s="208"/>
      <c r="J17" s="208"/>
      <c r="K17" s="208"/>
      <c r="L17" s="208"/>
      <c r="M17" s="208"/>
      <c r="N17" s="208"/>
      <c r="O17" s="208"/>
      <c r="P17" s="208"/>
      <c r="Q17" s="208"/>
      <c r="R17" s="208"/>
      <c r="S17" s="208"/>
      <c r="T17" s="208"/>
      <c r="U17" s="208"/>
      <c r="V17" s="208"/>
      <c r="W17" s="208"/>
      <c r="X17" s="161"/>
      <c r="Y17" s="208" t="s">
        <v>8</v>
      </c>
      <c r="Z17" s="208"/>
      <c r="AA17" s="208"/>
      <c r="AB17" s="208"/>
      <c r="AC17" s="208"/>
      <c r="AD17" s="208"/>
      <c r="AE17" s="208"/>
      <c r="AF17" s="208"/>
      <c r="AG17" s="208"/>
      <c r="AH17" s="208"/>
      <c r="AI17" s="162"/>
      <c r="AJ17" s="162"/>
      <c r="AK17" s="162"/>
      <c r="AL17" s="162"/>
      <c r="AM17" s="202"/>
    </row>
    <row r="18" spans="1:39" ht="18" customHeight="1">
      <c r="A18" s="153"/>
      <c r="B18" s="213" t="s">
        <v>80</v>
      </c>
      <c r="C18" s="216" t="s">
        <v>5</v>
      </c>
      <c r="D18" s="210" t="s">
        <v>1</v>
      </c>
      <c r="E18" s="210"/>
      <c r="F18" s="210"/>
      <c r="G18" s="210"/>
      <c r="H18" s="210"/>
      <c r="I18" s="210"/>
      <c r="J18" s="210"/>
      <c r="K18" s="210"/>
      <c r="L18" s="210"/>
      <c r="M18" s="210" t="s">
        <v>2</v>
      </c>
      <c r="N18" s="210"/>
      <c r="O18" s="210"/>
      <c r="P18" s="210"/>
      <c r="Q18" s="210"/>
      <c r="R18" s="210"/>
      <c r="S18" s="210"/>
      <c r="T18" s="210"/>
      <c r="U18" s="210"/>
      <c r="V18" s="210"/>
      <c r="W18" s="210"/>
      <c r="X18" s="213" t="s">
        <v>10</v>
      </c>
      <c r="Y18" s="211" t="s">
        <v>1</v>
      </c>
      <c r="Z18" s="211"/>
      <c r="AA18" s="211"/>
      <c r="AB18" s="211"/>
      <c r="AC18" s="211"/>
      <c r="AD18" s="211"/>
      <c r="AE18" s="211"/>
      <c r="AF18" s="211" t="s">
        <v>2</v>
      </c>
      <c r="AG18" s="211"/>
      <c r="AH18" s="211"/>
      <c r="AI18" s="163"/>
      <c r="AJ18" s="163"/>
      <c r="AK18" s="163"/>
      <c r="AL18" s="163"/>
      <c r="AM18" s="202"/>
    </row>
    <row r="19" spans="1:39" ht="13.5" customHeight="1">
      <c r="A19" s="153"/>
      <c r="B19" s="213"/>
      <c r="C19" s="216"/>
      <c r="D19" s="164"/>
      <c r="E19" s="164"/>
      <c r="F19" s="164"/>
      <c r="G19" s="164"/>
      <c r="H19" s="165"/>
      <c r="I19" s="165"/>
      <c r="J19" s="165"/>
      <c r="K19" s="166" t="s">
        <v>12</v>
      </c>
      <c r="L19" s="166"/>
      <c r="M19" s="215" t="s">
        <v>45</v>
      </c>
      <c r="N19" s="215"/>
      <c r="O19" s="215"/>
      <c r="P19" s="215"/>
      <c r="Q19" s="167"/>
      <c r="R19" s="167"/>
      <c r="S19" s="167"/>
      <c r="T19" s="163"/>
      <c r="U19" s="217" t="s">
        <v>31</v>
      </c>
      <c r="V19" s="217"/>
      <c r="W19" s="217"/>
      <c r="X19" s="213"/>
      <c r="Y19" s="212"/>
      <c r="Z19" s="212"/>
      <c r="AA19" s="212"/>
      <c r="AB19" s="212"/>
      <c r="AC19" s="212"/>
      <c r="AD19" s="212"/>
      <c r="AE19" s="212"/>
      <c r="AF19" s="212"/>
      <c r="AG19" s="212"/>
      <c r="AH19" s="212"/>
      <c r="AI19" s="164"/>
      <c r="AJ19" s="164"/>
      <c r="AK19" s="164"/>
      <c r="AL19" s="164"/>
      <c r="AM19" s="202"/>
    </row>
    <row r="20" spans="1:39" ht="17.25" customHeight="1">
      <c r="A20" s="153"/>
      <c r="B20" s="213"/>
      <c r="C20" s="216"/>
      <c r="D20" s="167" t="s">
        <v>76</v>
      </c>
      <c r="E20" s="167" t="s">
        <v>55</v>
      </c>
      <c r="F20" s="167" t="s">
        <v>48</v>
      </c>
      <c r="G20" s="165"/>
      <c r="H20" s="165"/>
      <c r="I20" s="167"/>
      <c r="J20" s="167"/>
      <c r="K20" s="215" t="s">
        <v>111</v>
      </c>
      <c r="L20" s="215"/>
      <c r="M20" s="167" t="s">
        <v>58</v>
      </c>
      <c r="N20" s="167" t="s">
        <v>55</v>
      </c>
      <c r="O20" s="167" t="s">
        <v>0</v>
      </c>
      <c r="P20" s="165"/>
      <c r="Q20" s="165"/>
      <c r="R20" s="165"/>
      <c r="S20" s="165"/>
      <c r="T20" s="167" t="s">
        <v>4</v>
      </c>
      <c r="U20" s="217"/>
      <c r="V20" s="217"/>
      <c r="W20" s="217"/>
      <c r="X20" s="213"/>
      <c r="Y20" s="167" t="s">
        <v>58</v>
      </c>
      <c r="Z20" s="167" t="s">
        <v>55</v>
      </c>
      <c r="AA20" s="165"/>
      <c r="AB20" s="165"/>
      <c r="AC20" s="165"/>
      <c r="AD20" s="215" t="s">
        <v>0</v>
      </c>
      <c r="AE20" s="215"/>
      <c r="AF20" s="167" t="s">
        <v>58</v>
      </c>
      <c r="AG20" s="167" t="s">
        <v>55</v>
      </c>
      <c r="AH20" s="167" t="s">
        <v>0</v>
      </c>
      <c r="AI20" s="165"/>
      <c r="AJ20" s="165"/>
      <c r="AK20" s="165"/>
      <c r="AL20" s="165"/>
      <c r="AM20" s="202"/>
    </row>
    <row r="21" spans="1:39" ht="15.75">
      <c r="A21" s="153"/>
      <c r="B21" s="161">
        <v>235</v>
      </c>
      <c r="C21" s="168">
        <f>D13</f>
        <v>84.1875</v>
      </c>
      <c r="D21" s="169">
        <f>Y21+1.75</f>
        <v>10.09375</v>
      </c>
      <c r="E21" s="169">
        <f>C21-D21</f>
        <v>74.09375</v>
      </c>
      <c r="F21" s="169">
        <f>E21-D21</f>
        <v>64</v>
      </c>
      <c r="G21" s="165"/>
      <c r="H21" s="165"/>
      <c r="I21" s="169"/>
      <c r="J21" s="169"/>
      <c r="K21" s="209">
        <f>VLOOKUP($D$13,Tables!$J$1:$K$1768,2,TRUE)</f>
        <v>44.09375</v>
      </c>
      <c r="L21" s="209"/>
      <c r="M21" s="169">
        <f>D21-0.09375</f>
        <v>10</v>
      </c>
      <c r="N21" s="169">
        <f>M21+F21</f>
        <v>74</v>
      </c>
      <c r="O21" s="169">
        <f>F21</f>
        <v>64</v>
      </c>
      <c r="P21" s="165"/>
      <c r="Q21" s="165"/>
      <c r="R21" s="165"/>
      <c r="S21" s="165"/>
      <c r="T21" s="169">
        <f>$D$13-($D$14+0.09375)</f>
        <v>83.34375</v>
      </c>
      <c r="U21" s="209">
        <f>K21-0.09375</f>
        <v>44</v>
      </c>
      <c r="V21" s="209"/>
      <c r="W21" s="209"/>
      <c r="X21" s="161">
        <v>235</v>
      </c>
      <c r="Y21" s="169">
        <v>8.34375</v>
      </c>
      <c r="Z21" s="169">
        <f>Y21+F21</f>
        <v>72.34375</v>
      </c>
      <c r="AA21" s="165"/>
      <c r="AB21" s="165"/>
      <c r="AC21" s="165"/>
      <c r="AD21" s="209">
        <f>Z21-Y21</f>
        <v>64</v>
      </c>
      <c r="AE21" s="209"/>
      <c r="AF21" s="169">
        <f>Y21-0.09375</f>
        <v>8.25</v>
      </c>
      <c r="AG21" s="169">
        <f>AF21+AD21</f>
        <v>72.25</v>
      </c>
      <c r="AH21" s="169">
        <f>AG21-AF21</f>
        <v>64</v>
      </c>
      <c r="AI21" s="165"/>
      <c r="AJ21" s="165"/>
      <c r="AK21" s="165"/>
      <c r="AL21" s="165"/>
      <c r="AM21" s="202"/>
    </row>
    <row r="22" spans="1:39" ht="15.75">
      <c r="A22" s="153"/>
      <c r="B22" s="161">
        <v>240</v>
      </c>
      <c r="C22" s="168">
        <f>D13</f>
        <v>84.1875</v>
      </c>
      <c r="D22" s="169">
        <f>Y22+2</f>
        <v>10.34375</v>
      </c>
      <c r="E22" s="169">
        <f>C22-D22</f>
        <v>73.84375</v>
      </c>
      <c r="F22" s="169">
        <f>E22-D22</f>
        <v>63.5</v>
      </c>
      <c r="G22" s="165"/>
      <c r="H22" s="165"/>
      <c r="I22" s="169"/>
      <c r="J22" s="169"/>
      <c r="K22" s="209">
        <f>VLOOKUP($D$13,Tables!$J$1:$K$1768,2,TRUE)</f>
        <v>44.09375</v>
      </c>
      <c r="L22" s="209"/>
      <c r="M22" s="169">
        <f>D22-0.09375</f>
        <v>10.25</v>
      </c>
      <c r="N22" s="169">
        <f>M22+F22</f>
        <v>73.75</v>
      </c>
      <c r="O22" s="169">
        <f>F22</f>
        <v>63.5</v>
      </c>
      <c r="P22" s="165"/>
      <c r="Q22" s="165"/>
      <c r="R22" s="165"/>
      <c r="S22" s="165"/>
      <c r="T22" s="169">
        <f>$D$13-($D$14+0.09375)</f>
        <v>83.34375</v>
      </c>
      <c r="U22" s="209">
        <f>K22-0.09375</f>
        <v>44</v>
      </c>
      <c r="V22" s="209"/>
      <c r="W22" s="209"/>
      <c r="X22" s="161">
        <v>240</v>
      </c>
      <c r="Y22" s="169">
        <v>8.34375</v>
      </c>
      <c r="Z22" s="169">
        <f>Y22+F22</f>
        <v>71.84375</v>
      </c>
      <c r="AA22" s="165"/>
      <c r="AB22" s="165"/>
      <c r="AC22" s="165"/>
      <c r="AD22" s="209">
        <f>Z22-Y22</f>
        <v>63.5</v>
      </c>
      <c r="AE22" s="209"/>
      <c r="AF22" s="169">
        <f>Y22-0.09375</f>
        <v>8.25</v>
      </c>
      <c r="AG22" s="169">
        <f>AF22+AD22</f>
        <v>71.75</v>
      </c>
      <c r="AH22" s="169">
        <f>AG22-AF22</f>
        <v>63.5</v>
      </c>
      <c r="AI22" s="165"/>
      <c r="AJ22" s="165"/>
      <c r="AK22" s="165"/>
      <c r="AL22" s="165"/>
      <c r="AM22" s="202"/>
    </row>
    <row r="23" spans="1:39" ht="15.75">
      <c r="A23" s="153"/>
      <c r="B23" s="161">
        <v>245</v>
      </c>
      <c r="C23" s="168">
        <f>D13</f>
        <v>84.1875</v>
      </c>
      <c r="D23" s="169">
        <f>Y23+2.25</f>
        <v>10.59375</v>
      </c>
      <c r="E23" s="169">
        <f>C23-D23</f>
        <v>73.59375</v>
      </c>
      <c r="F23" s="169">
        <f>E23-D23</f>
        <v>63</v>
      </c>
      <c r="G23" s="165"/>
      <c r="H23" s="165"/>
      <c r="I23" s="169"/>
      <c r="J23" s="169"/>
      <c r="K23" s="209">
        <f>VLOOKUP($D$13,Tables!$J$1:$K$1768,2,TRUE)</f>
        <v>44.09375</v>
      </c>
      <c r="L23" s="209"/>
      <c r="M23" s="169">
        <f>D23-0.09375</f>
        <v>10.5</v>
      </c>
      <c r="N23" s="169">
        <f>M23+F23</f>
        <v>73.5</v>
      </c>
      <c r="O23" s="169">
        <f>F23</f>
        <v>63</v>
      </c>
      <c r="P23" s="165"/>
      <c r="Q23" s="165"/>
      <c r="R23" s="165"/>
      <c r="S23" s="165"/>
      <c r="T23" s="169">
        <f>$D$13-($D$14+0.09375)</f>
        <v>83.34375</v>
      </c>
      <c r="U23" s="209">
        <f>K23-0.09375</f>
        <v>44</v>
      </c>
      <c r="V23" s="209"/>
      <c r="W23" s="209"/>
      <c r="X23" s="161">
        <v>245</v>
      </c>
      <c r="Y23" s="169">
        <v>8.34375</v>
      </c>
      <c r="Z23" s="169">
        <f>Y23+F23</f>
        <v>71.34375</v>
      </c>
      <c r="AA23" s="165"/>
      <c r="AB23" s="165"/>
      <c r="AC23" s="165"/>
      <c r="AD23" s="209">
        <f>Z23-Y23</f>
        <v>63</v>
      </c>
      <c r="AE23" s="209"/>
      <c r="AF23" s="169">
        <f>Y23-0.09375</f>
        <v>8.25</v>
      </c>
      <c r="AG23" s="169">
        <f>AF23+AD23</f>
        <v>71.25</v>
      </c>
      <c r="AH23" s="169">
        <f>AG23-AF23</f>
        <v>63</v>
      </c>
      <c r="AI23" s="165"/>
      <c r="AJ23" s="165"/>
      <c r="AK23" s="165"/>
      <c r="AL23" s="165"/>
      <c r="AM23" s="202"/>
    </row>
    <row r="24" spans="1:39" ht="15.75">
      <c r="A24" s="153"/>
      <c r="B24" s="161">
        <v>250</v>
      </c>
      <c r="C24" s="168">
        <f>D13</f>
        <v>84.1875</v>
      </c>
      <c r="D24" s="169">
        <f>Y24+2.5</f>
        <v>10.84375</v>
      </c>
      <c r="E24" s="169">
        <f>C24-D24</f>
        <v>73.34375</v>
      </c>
      <c r="F24" s="169">
        <f>E24-D24</f>
        <v>62.5</v>
      </c>
      <c r="G24" s="165"/>
      <c r="H24" s="165"/>
      <c r="I24" s="169"/>
      <c r="J24" s="169"/>
      <c r="K24" s="209">
        <f>VLOOKUP($D$13,Tables!$J$1:$K$1768,2,TRUE)</f>
        <v>44.09375</v>
      </c>
      <c r="L24" s="209"/>
      <c r="M24" s="169">
        <f>D24-0.09375</f>
        <v>10.75</v>
      </c>
      <c r="N24" s="169">
        <f>M24+F24</f>
        <v>73.25</v>
      </c>
      <c r="O24" s="169">
        <f>F24</f>
        <v>62.5</v>
      </c>
      <c r="P24" s="165"/>
      <c r="Q24" s="165"/>
      <c r="R24" s="165"/>
      <c r="S24" s="165"/>
      <c r="T24" s="169">
        <f>$D$13-($D$14+0.09375)</f>
        <v>83.34375</v>
      </c>
      <c r="U24" s="209">
        <f>K24-0.09375</f>
        <v>44</v>
      </c>
      <c r="V24" s="209"/>
      <c r="W24" s="209"/>
      <c r="X24" s="161">
        <v>250</v>
      </c>
      <c r="Y24" s="169">
        <v>8.34375</v>
      </c>
      <c r="Z24" s="169">
        <f>Y24+F24</f>
        <v>70.84375</v>
      </c>
      <c r="AA24" s="165"/>
      <c r="AB24" s="165"/>
      <c r="AC24" s="165"/>
      <c r="AD24" s="209">
        <f>F24</f>
        <v>62.5</v>
      </c>
      <c r="AE24" s="209"/>
      <c r="AF24" s="169">
        <f>Y24-0.09375</f>
        <v>8.25</v>
      </c>
      <c r="AG24" s="169">
        <f>AF24+AD24</f>
        <v>70.75</v>
      </c>
      <c r="AH24" s="169">
        <f>AG24-AF24</f>
        <v>62.5</v>
      </c>
      <c r="AI24" s="165"/>
      <c r="AJ24" s="165"/>
      <c r="AK24" s="165"/>
      <c r="AL24" s="165"/>
      <c r="AM24" s="202"/>
    </row>
    <row r="25" spans="1:39" ht="15.75">
      <c r="A25" s="153"/>
      <c r="B25" s="159"/>
      <c r="C25" s="164"/>
      <c r="D25" s="208" t="s">
        <v>7</v>
      </c>
      <c r="E25" s="208"/>
      <c r="F25" s="208"/>
      <c r="G25" s="208"/>
      <c r="H25" s="208"/>
      <c r="I25" s="208"/>
      <c r="J25" s="208"/>
      <c r="K25" s="208"/>
      <c r="L25" s="208"/>
      <c r="M25" s="208"/>
      <c r="N25" s="208"/>
      <c r="O25" s="208"/>
      <c r="P25" s="208"/>
      <c r="Q25" s="208"/>
      <c r="R25" s="208"/>
      <c r="S25" s="208"/>
      <c r="T25" s="208"/>
      <c r="U25" s="208"/>
      <c r="V25" s="208"/>
      <c r="W25" s="208"/>
      <c r="X25" s="159"/>
      <c r="Y25" s="208" t="s">
        <v>9</v>
      </c>
      <c r="Z25" s="208"/>
      <c r="AA25" s="208"/>
      <c r="AB25" s="208"/>
      <c r="AC25" s="208"/>
      <c r="AD25" s="208"/>
      <c r="AE25" s="208"/>
      <c r="AF25" s="208"/>
      <c r="AG25" s="208"/>
      <c r="AH25" s="208"/>
      <c r="AI25" s="208"/>
      <c r="AJ25" s="162"/>
      <c r="AK25" s="162"/>
      <c r="AL25" s="162"/>
      <c r="AM25" s="202"/>
    </row>
    <row r="26" spans="1:39" ht="15.75" customHeight="1">
      <c r="A26" s="153"/>
      <c r="B26" s="213" t="s">
        <v>80</v>
      </c>
      <c r="C26" s="216" t="s">
        <v>5</v>
      </c>
      <c r="D26" s="210" t="s">
        <v>1</v>
      </c>
      <c r="E26" s="210"/>
      <c r="F26" s="210"/>
      <c r="G26" s="210"/>
      <c r="H26" s="210"/>
      <c r="I26" s="210"/>
      <c r="J26" s="210"/>
      <c r="K26" s="210"/>
      <c r="L26" s="210"/>
      <c r="M26" s="210" t="s">
        <v>2</v>
      </c>
      <c r="N26" s="210"/>
      <c r="O26" s="210"/>
      <c r="P26" s="210"/>
      <c r="Q26" s="210"/>
      <c r="R26" s="210"/>
      <c r="S26" s="210"/>
      <c r="T26" s="210"/>
      <c r="U26" s="210"/>
      <c r="V26" s="210"/>
      <c r="W26" s="210"/>
      <c r="X26" s="213" t="s">
        <v>10</v>
      </c>
      <c r="Y26" s="211" t="s">
        <v>1</v>
      </c>
      <c r="Z26" s="211"/>
      <c r="AA26" s="211"/>
      <c r="AB26" s="211"/>
      <c r="AC26" s="211"/>
      <c r="AD26" s="211"/>
      <c r="AE26" s="211"/>
      <c r="AF26" s="211" t="s">
        <v>2</v>
      </c>
      <c r="AG26" s="211"/>
      <c r="AH26" s="211"/>
      <c r="AI26" s="211"/>
      <c r="AJ26" s="163"/>
      <c r="AK26" s="163"/>
      <c r="AL26" s="163"/>
      <c r="AM26" s="202"/>
    </row>
    <row r="27" spans="1:39" ht="12.75" customHeight="1">
      <c r="A27" s="153"/>
      <c r="B27" s="213"/>
      <c r="C27" s="216"/>
      <c r="D27" s="164"/>
      <c r="E27" s="164"/>
      <c r="F27" s="164"/>
      <c r="G27" s="164"/>
      <c r="H27" s="164"/>
      <c r="I27" s="164"/>
      <c r="J27" s="165"/>
      <c r="K27" s="166" t="s">
        <v>12</v>
      </c>
      <c r="L27" s="166"/>
      <c r="M27" s="215" t="s">
        <v>45</v>
      </c>
      <c r="N27" s="215"/>
      <c r="O27" s="215"/>
      <c r="P27" s="215"/>
      <c r="Q27" s="167"/>
      <c r="R27" s="167"/>
      <c r="S27" s="167"/>
      <c r="T27" s="164"/>
      <c r="U27" s="217" t="s">
        <v>31</v>
      </c>
      <c r="V27" s="217"/>
      <c r="W27" s="217"/>
      <c r="X27" s="213"/>
      <c r="Y27" s="212"/>
      <c r="Z27" s="212"/>
      <c r="AA27" s="212"/>
      <c r="AB27" s="212"/>
      <c r="AC27" s="212"/>
      <c r="AD27" s="212"/>
      <c r="AE27" s="212"/>
      <c r="AF27" s="211"/>
      <c r="AG27" s="211"/>
      <c r="AH27" s="211"/>
      <c r="AI27" s="211"/>
      <c r="AJ27" s="164"/>
      <c r="AK27" s="164"/>
      <c r="AL27" s="164"/>
      <c r="AM27" s="202"/>
    </row>
    <row r="28" spans="1:39" ht="15.75" customHeight="1">
      <c r="A28" s="153"/>
      <c r="B28" s="213"/>
      <c r="C28" s="216"/>
      <c r="D28" s="167" t="s">
        <v>76</v>
      </c>
      <c r="E28" s="167" t="s">
        <v>55</v>
      </c>
      <c r="F28" s="167" t="s">
        <v>56</v>
      </c>
      <c r="G28" s="167" t="s">
        <v>48</v>
      </c>
      <c r="H28" s="165"/>
      <c r="I28" s="167"/>
      <c r="J28" s="167"/>
      <c r="K28" s="215" t="s">
        <v>111</v>
      </c>
      <c r="L28" s="215"/>
      <c r="M28" s="167" t="s">
        <v>58</v>
      </c>
      <c r="N28" s="167" t="s">
        <v>55</v>
      </c>
      <c r="O28" s="167" t="s">
        <v>56</v>
      </c>
      <c r="P28" s="167" t="s">
        <v>0</v>
      </c>
      <c r="Q28" s="167"/>
      <c r="R28" s="167"/>
      <c r="S28" s="167"/>
      <c r="T28" s="167" t="s">
        <v>4</v>
      </c>
      <c r="U28" s="217"/>
      <c r="V28" s="217"/>
      <c r="W28" s="217"/>
      <c r="X28" s="213"/>
      <c r="Y28" s="167" t="s">
        <v>58</v>
      </c>
      <c r="Z28" s="167" t="s">
        <v>55</v>
      </c>
      <c r="AA28" s="167" t="s">
        <v>56</v>
      </c>
      <c r="AB28" s="165"/>
      <c r="AC28" s="165"/>
      <c r="AD28" s="215" t="s">
        <v>0</v>
      </c>
      <c r="AE28" s="215"/>
      <c r="AF28" s="167" t="s">
        <v>58</v>
      </c>
      <c r="AG28" s="167" t="s">
        <v>55</v>
      </c>
      <c r="AH28" s="167" t="s">
        <v>56</v>
      </c>
      <c r="AI28" s="167" t="s">
        <v>0</v>
      </c>
      <c r="AJ28" s="167"/>
      <c r="AK28" s="165"/>
      <c r="AL28" s="165"/>
      <c r="AM28" s="202"/>
    </row>
    <row r="29" spans="1:39" ht="15.75">
      <c r="A29" s="153"/>
      <c r="B29" s="161">
        <v>335</v>
      </c>
      <c r="C29" s="168">
        <f>D13</f>
        <v>84.1875</v>
      </c>
      <c r="D29" s="169">
        <v>10.09375</v>
      </c>
      <c r="E29" s="169">
        <f>D29+G29</f>
        <v>42.09375</v>
      </c>
      <c r="F29" s="169">
        <f>C29-D29</f>
        <v>74.09375</v>
      </c>
      <c r="G29" s="169">
        <f>(C29-(2*D29))/2</f>
        <v>32</v>
      </c>
      <c r="H29" s="165"/>
      <c r="I29" s="169"/>
      <c r="J29" s="169"/>
      <c r="K29" s="209">
        <f>VLOOKUP($D$13,Tables!$J$1:$K$1768,2,TRUE)</f>
        <v>44.09375</v>
      </c>
      <c r="L29" s="209"/>
      <c r="M29" s="169">
        <f>D29-0.09375</f>
        <v>10</v>
      </c>
      <c r="N29" s="169">
        <f>M29+G29</f>
        <v>42</v>
      </c>
      <c r="O29" s="169">
        <f>N29+G29</f>
        <v>74</v>
      </c>
      <c r="P29" s="169">
        <f>G29</f>
        <v>32</v>
      </c>
      <c r="Q29" s="169"/>
      <c r="R29" s="169"/>
      <c r="S29" s="169"/>
      <c r="T29" s="169">
        <f>$D$13-($D$14+0.09375)</f>
        <v>83.34375</v>
      </c>
      <c r="U29" s="209">
        <f>K29-0.09375</f>
        <v>44</v>
      </c>
      <c r="V29" s="209"/>
      <c r="W29" s="209"/>
      <c r="X29" s="161">
        <v>335</v>
      </c>
      <c r="Y29" s="169">
        <v>8.34375</v>
      </c>
      <c r="Z29" s="169">
        <f>Y29+G29</f>
        <v>40.34375</v>
      </c>
      <c r="AA29" s="169">
        <f>Z29+G29</f>
        <v>72.34375</v>
      </c>
      <c r="AB29" s="165"/>
      <c r="AC29" s="165"/>
      <c r="AD29" s="209">
        <f>P29</f>
        <v>32</v>
      </c>
      <c r="AE29" s="209"/>
      <c r="AF29" s="169">
        <f>Y29-0.09375</f>
        <v>8.25</v>
      </c>
      <c r="AG29" s="169">
        <f>AF29+AD29</f>
        <v>40.25</v>
      </c>
      <c r="AH29" s="169">
        <f>AG29+AD29</f>
        <v>72.25</v>
      </c>
      <c r="AI29" s="169">
        <f>(AH29-AF29)/2</f>
        <v>32</v>
      </c>
      <c r="AJ29" s="169"/>
      <c r="AK29" s="165"/>
      <c r="AL29" s="165"/>
      <c r="AM29" s="202"/>
    </row>
    <row r="30" spans="1:39" ht="15.75">
      <c r="A30" s="153"/>
      <c r="B30" s="161">
        <v>340</v>
      </c>
      <c r="C30" s="168">
        <f>D13</f>
        <v>84.1875</v>
      </c>
      <c r="D30" s="169">
        <f>Y21+2</f>
        <v>10.34375</v>
      </c>
      <c r="E30" s="169">
        <f>D30+G30</f>
        <v>42.09375</v>
      </c>
      <c r="F30" s="169">
        <f>C30-D30</f>
        <v>73.84375</v>
      </c>
      <c r="G30" s="169">
        <f>(C30-(2*D30))/2</f>
        <v>31.75</v>
      </c>
      <c r="H30" s="165"/>
      <c r="I30" s="169"/>
      <c r="J30" s="169"/>
      <c r="K30" s="209">
        <f>VLOOKUP($D$13,Tables!$J$1:$K$1768,2,TRUE)</f>
        <v>44.09375</v>
      </c>
      <c r="L30" s="209"/>
      <c r="M30" s="169">
        <f>D30-0.09375</f>
        <v>10.25</v>
      </c>
      <c r="N30" s="169">
        <f>M30+G30</f>
        <v>42</v>
      </c>
      <c r="O30" s="169">
        <f>N30+G30</f>
        <v>73.75</v>
      </c>
      <c r="P30" s="169">
        <f>G30</f>
        <v>31.75</v>
      </c>
      <c r="Q30" s="169"/>
      <c r="R30" s="169"/>
      <c r="S30" s="169"/>
      <c r="T30" s="169">
        <f>$D$13-($D$14+0.09375)</f>
        <v>83.34375</v>
      </c>
      <c r="U30" s="209">
        <f>K30-0.09375</f>
        <v>44</v>
      </c>
      <c r="V30" s="209"/>
      <c r="W30" s="209"/>
      <c r="X30" s="161">
        <v>340</v>
      </c>
      <c r="Y30" s="169">
        <v>8.34375</v>
      </c>
      <c r="Z30" s="169">
        <f>Y30+G30</f>
        <v>40.09375</v>
      </c>
      <c r="AA30" s="169">
        <f>Z30+G30</f>
        <v>71.84375</v>
      </c>
      <c r="AB30" s="165"/>
      <c r="AC30" s="165"/>
      <c r="AD30" s="209">
        <f>P30</f>
        <v>31.75</v>
      </c>
      <c r="AE30" s="209"/>
      <c r="AF30" s="169">
        <f>Y30-0.09375</f>
        <v>8.25</v>
      </c>
      <c r="AG30" s="169">
        <f>AF30+AD30</f>
        <v>40</v>
      </c>
      <c r="AH30" s="169">
        <f>AG30+AD30</f>
        <v>71.75</v>
      </c>
      <c r="AI30" s="169">
        <f>(AH30-AF30)/2</f>
        <v>31.75</v>
      </c>
      <c r="AJ30" s="169"/>
      <c r="AK30" s="165"/>
      <c r="AL30" s="165"/>
      <c r="AM30" s="202"/>
    </row>
    <row r="31" spans="1:39" ht="15.75">
      <c r="A31" s="153"/>
      <c r="B31" s="161">
        <v>345</v>
      </c>
      <c r="C31" s="168">
        <f>D13</f>
        <v>84.1875</v>
      </c>
      <c r="D31" s="169">
        <f>Y21+2.25</f>
        <v>10.59375</v>
      </c>
      <c r="E31" s="169">
        <f>D31+G31</f>
        <v>42.09375</v>
      </c>
      <c r="F31" s="169">
        <f>C31-D31</f>
        <v>73.59375</v>
      </c>
      <c r="G31" s="169">
        <f>(C31-(2*D31))/2</f>
        <v>31.5</v>
      </c>
      <c r="H31" s="165"/>
      <c r="I31" s="169"/>
      <c r="J31" s="169"/>
      <c r="K31" s="209">
        <f>VLOOKUP($D$13,Tables!$J$1:$K$1768,2,TRUE)</f>
        <v>44.09375</v>
      </c>
      <c r="L31" s="209"/>
      <c r="M31" s="169">
        <f>D31-0.09375</f>
        <v>10.5</v>
      </c>
      <c r="N31" s="169">
        <f>M31+G31</f>
        <v>42</v>
      </c>
      <c r="O31" s="169">
        <f>N31+G31</f>
        <v>73.5</v>
      </c>
      <c r="P31" s="169">
        <f>G31</f>
        <v>31.5</v>
      </c>
      <c r="Q31" s="169"/>
      <c r="R31" s="169"/>
      <c r="S31" s="169"/>
      <c r="T31" s="169">
        <f>$D$13-($D$14+0.09375)</f>
        <v>83.34375</v>
      </c>
      <c r="U31" s="209">
        <f>K31-0.09375</f>
        <v>44</v>
      </c>
      <c r="V31" s="209"/>
      <c r="W31" s="209"/>
      <c r="X31" s="161">
        <v>345</v>
      </c>
      <c r="Y31" s="169">
        <v>8.34375</v>
      </c>
      <c r="Z31" s="169">
        <f>Y31+G31</f>
        <v>39.84375</v>
      </c>
      <c r="AA31" s="169">
        <f>Z31+G31</f>
        <v>71.34375</v>
      </c>
      <c r="AB31" s="165"/>
      <c r="AC31" s="165"/>
      <c r="AD31" s="209">
        <f>P31</f>
        <v>31.5</v>
      </c>
      <c r="AE31" s="209"/>
      <c r="AF31" s="169">
        <f>Y31-0.09375</f>
        <v>8.25</v>
      </c>
      <c r="AG31" s="169">
        <f>AF31+AD31</f>
        <v>39.75</v>
      </c>
      <c r="AH31" s="169">
        <f>AG31+AD31</f>
        <v>71.25</v>
      </c>
      <c r="AI31" s="169">
        <f>(AH31-AF31)/2</f>
        <v>31.5</v>
      </c>
      <c r="AJ31" s="169"/>
      <c r="AK31" s="165"/>
      <c r="AL31" s="165"/>
      <c r="AM31" s="202"/>
    </row>
    <row r="32" spans="1:39" ht="15.75">
      <c r="A32" s="153"/>
      <c r="B32" s="161">
        <v>350</v>
      </c>
      <c r="C32" s="168">
        <f>D13</f>
        <v>84.1875</v>
      </c>
      <c r="D32" s="169">
        <f>Y32+2.5</f>
        <v>10.84375</v>
      </c>
      <c r="E32" s="169">
        <f>D32+G32</f>
        <v>42.09375</v>
      </c>
      <c r="F32" s="169">
        <f>C32-D32</f>
        <v>73.34375</v>
      </c>
      <c r="G32" s="169">
        <f>(C32-(2*D32))/2</f>
        <v>31.25</v>
      </c>
      <c r="H32" s="165"/>
      <c r="I32" s="169"/>
      <c r="J32" s="169"/>
      <c r="K32" s="209">
        <f>VLOOKUP($D$13,Tables!$J$1:$K$1768,2,TRUE)</f>
        <v>44.09375</v>
      </c>
      <c r="L32" s="209"/>
      <c r="M32" s="169">
        <f>D32-0.09375</f>
        <v>10.75</v>
      </c>
      <c r="N32" s="169">
        <f>M32+G32</f>
        <v>42</v>
      </c>
      <c r="O32" s="169">
        <f>N32+G32</f>
        <v>73.25</v>
      </c>
      <c r="P32" s="169">
        <f>G32</f>
        <v>31.25</v>
      </c>
      <c r="Q32" s="169"/>
      <c r="R32" s="169"/>
      <c r="S32" s="169"/>
      <c r="T32" s="169">
        <f>$D$13-($D$14+0.09375)</f>
        <v>83.34375</v>
      </c>
      <c r="U32" s="209">
        <f>K32-0.09375</f>
        <v>44</v>
      </c>
      <c r="V32" s="209"/>
      <c r="W32" s="209"/>
      <c r="X32" s="161">
        <v>350</v>
      </c>
      <c r="Y32" s="169">
        <v>8.34375</v>
      </c>
      <c r="Z32" s="169">
        <f>Y32+G32</f>
        <v>39.59375</v>
      </c>
      <c r="AA32" s="169">
        <f>Z32+G32</f>
        <v>70.84375</v>
      </c>
      <c r="AB32" s="165"/>
      <c r="AC32" s="165"/>
      <c r="AD32" s="209">
        <f>P32</f>
        <v>31.25</v>
      </c>
      <c r="AE32" s="209"/>
      <c r="AF32" s="169">
        <f>Y32-0.09375</f>
        <v>8.25</v>
      </c>
      <c r="AG32" s="169">
        <f>AF32+AD32</f>
        <v>39.5</v>
      </c>
      <c r="AH32" s="169">
        <f>AG32+AD32</f>
        <v>70.75</v>
      </c>
      <c r="AI32" s="169">
        <f>(AH32-AF32)/2</f>
        <v>31.25</v>
      </c>
      <c r="AJ32" s="169"/>
      <c r="AK32" s="165"/>
      <c r="AL32" s="165"/>
      <c r="AM32" s="202"/>
    </row>
    <row r="33" spans="1:39" ht="15.75">
      <c r="A33" s="153"/>
      <c r="B33" s="165"/>
      <c r="C33" s="161"/>
      <c r="D33" s="208" t="s">
        <v>51</v>
      </c>
      <c r="E33" s="208"/>
      <c r="F33" s="208"/>
      <c r="G33" s="208"/>
      <c r="H33" s="208"/>
      <c r="I33" s="208"/>
      <c r="J33" s="208"/>
      <c r="K33" s="208"/>
      <c r="L33" s="208"/>
      <c r="M33" s="208"/>
      <c r="N33" s="208"/>
      <c r="O33" s="208"/>
      <c r="P33" s="208"/>
      <c r="Q33" s="208"/>
      <c r="R33" s="208"/>
      <c r="S33" s="208"/>
      <c r="T33" s="208"/>
      <c r="U33" s="208"/>
      <c r="V33" s="208"/>
      <c r="W33" s="208"/>
      <c r="X33" s="161"/>
      <c r="Y33" s="214" t="s">
        <v>59</v>
      </c>
      <c r="Z33" s="214"/>
      <c r="AA33" s="214"/>
      <c r="AB33" s="214"/>
      <c r="AC33" s="214"/>
      <c r="AD33" s="214"/>
      <c r="AE33" s="214"/>
      <c r="AF33" s="214"/>
      <c r="AG33" s="214"/>
      <c r="AH33" s="214"/>
      <c r="AI33" s="214"/>
      <c r="AJ33" s="214"/>
      <c r="AK33" s="214"/>
      <c r="AL33" s="170"/>
      <c r="AM33" s="202"/>
    </row>
    <row r="34" spans="1:39" ht="15">
      <c r="A34" s="153"/>
      <c r="B34" s="213" t="s">
        <v>80</v>
      </c>
      <c r="C34" s="216" t="s">
        <v>5</v>
      </c>
      <c r="D34" s="210" t="s">
        <v>1</v>
      </c>
      <c r="E34" s="210"/>
      <c r="F34" s="210"/>
      <c r="G34" s="210"/>
      <c r="H34" s="210"/>
      <c r="I34" s="210"/>
      <c r="J34" s="210"/>
      <c r="K34" s="210"/>
      <c r="L34" s="210"/>
      <c r="M34" s="210" t="s">
        <v>2</v>
      </c>
      <c r="N34" s="210"/>
      <c r="O34" s="210"/>
      <c r="P34" s="210"/>
      <c r="Q34" s="210"/>
      <c r="R34" s="210"/>
      <c r="S34" s="210"/>
      <c r="T34" s="210"/>
      <c r="U34" s="210"/>
      <c r="V34" s="210"/>
      <c r="W34" s="210"/>
      <c r="X34" s="213" t="s">
        <v>10</v>
      </c>
      <c r="Y34" s="211" t="s">
        <v>1</v>
      </c>
      <c r="Z34" s="211"/>
      <c r="AA34" s="211"/>
      <c r="AB34" s="211"/>
      <c r="AC34" s="211"/>
      <c r="AD34" s="211"/>
      <c r="AE34" s="211"/>
      <c r="AF34" s="211" t="s">
        <v>2</v>
      </c>
      <c r="AG34" s="211"/>
      <c r="AH34" s="211"/>
      <c r="AI34" s="211"/>
      <c r="AJ34" s="211"/>
      <c r="AK34" s="211"/>
      <c r="AL34" s="171"/>
      <c r="AM34" s="202"/>
    </row>
    <row r="35" spans="1:39" ht="15">
      <c r="A35" s="153"/>
      <c r="B35" s="213"/>
      <c r="C35" s="216"/>
      <c r="D35" s="164"/>
      <c r="E35" s="164"/>
      <c r="F35" s="164"/>
      <c r="G35" s="164"/>
      <c r="H35" s="164"/>
      <c r="I35" s="164"/>
      <c r="J35" s="165"/>
      <c r="K35" s="166" t="s">
        <v>12</v>
      </c>
      <c r="L35" s="166"/>
      <c r="M35" s="215" t="s">
        <v>45</v>
      </c>
      <c r="N35" s="215"/>
      <c r="O35" s="215"/>
      <c r="P35" s="215"/>
      <c r="Q35" s="215" t="s">
        <v>54</v>
      </c>
      <c r="R35" s="215"/>
      <c r="S35" s="167"/>
      <c r="T35" s="164"/>
      <c r="U35" s="217" t="s">
        <v>31</v>
      </c>
      <c r="V35" s="217"/>
      <c r="W35" s="217"/>
      <c r="X35" s="213"/>
      <c r="Y35" s="212"/>
      <c r="Z35" s="212"/>
      <c r="AA35" s="212"/>
      <c r="AB35" s="212"/>
      <c r="AC35" s="212"/>
      <c r="AD35" s="212"/>
      <c r="AE35" s="212"/>
      <c r="AF35" s="212"/>
      <c r="AG35" s="212"/>
      <c r="AH35" s="212"/>
      <c r="AI35" s="212"/>
      <c r="AJ35" s="212"/>
      <c r="AK35" s="212"/>
      <c r="AL35" s="172"/>
      <c r="AM35" s="202"/>
    </row>
    <row r="36" spans="1:39" ht="12.75">
      <c r="A36" s="153"/>
      <c r="B36" s="213"/>
      <c r="C36" s="216"/>
      <c r="D36" s="167" t="s">
        <v>76</v>
      </c>
      <c r="E36" s="167" t="s">
        <v>52</v>
      </c>
      <c r="F36" s="157" t="s">
        <v>53</v>
      </c>
      <c r="G36" s="167" t="s">
        <v>57</v>
      </c>
      <c r="H36" s="167" t="s">
        <v>48</v>
      </c>
      <c r="I36" s="167" t="s">
        <v>49</v>
      </c>
      <c r="J36" s="167"/>
      <c r="K36" s="215" t="s">
        <v>111</v>
      </c>
      <c r="L36" s="215"/>
      <c r="M36" s="167" t="s">
        <v>11</v>
      </c>
      <c r="N36" s="167" t="s">
        <v>52</v>
      </c>
      <c r="O36" s="157" t="s">
        <v>53</v>
      </c>
      <c r="P36" s="167" t="s">
        <v>92</v>
      </c>
      <c r="Q36" s="167" t="s">
        <v>48</v>
      </c>
      <c r="R36" s="167" t="s">
        <v>49</v>
      </c>
      <c r="S36" s="167"/>
      <c r="T36" s="167" t="s">
        <v>4</v>
      </c>
      <c r="U36" s="217"/>
      <c r="V36" s="217"/>
      <c r="W36" s="217"/>
      <c r="X36" s="213"/>
      <c r="Y36" s="167" t="s">
        <v>11</v>
      </c>
      <c r="Z36" s="167" t="s">
        <v>55</v>
      </c>
      <c r="AA36" s="167" t="s">
        <v>56</v>
      </c>
      <c r="AB36" s="167" t="s">
        <v>57</v>
      </c>
      <c r="AC36" s="167" t="s">
        <v>48</v>
      </c>
      <c r="AD36" s="167" t="s">
        <v>49</v>
      </c>
      <c r="AE36" s="165"/>
      <c r="AF36" s="167" t="s">
        <v>11</v>
      </c>
      <c r="AG36" s="167" t="s">
        <v>55</v>
      </c>
      <c r="AH36" s="167" t="s">
        <v>56</v>
      </c>
      <c r="AI36" s="167" t="s">
        <v>57</v>
      </c>
      <c r="AJ36" s="167" t="s">
        <v>48</v>
      </c>
      <c r="AK36" s="167" t="s">
        <v>49</v>
      </c>
      <c r="AL36" s="167"/>
      <c r="AM36" s="202"/>
    </row>
    <row r="37" spans="1:39" ht="15.75">
      <c r="A37" s="153"/>
      <c r="B37" s="161">
        <v>435</v>
      </c>
      <c r="C37" s="168">
        <f>D13</f>
        <v>84.1875</v>
      </c>
      <c r="D37" s="169">
        <f>Y37+1.75</f>
        <v>10.09375</v>
      </c>
      <c r="E37" s="169">
        <f aca="true" t="shared" si="0" ref="E37:F40">D37+H37</f>
        <v>31.34375</v>
      </c>
      <c r="F37" s="173">
        <f t="shared" si="0"/>
        <v>52.84375</v>
      </c>
      <c r="G37" s="169">
        <f>F37+H37</f>
        <v>74.09375</v>
      </c>
      <c r="H37" s="169">
        <f>VLOOKUP(C37,'Tables 2'!A3:E124,5,TRUE)</f>
        <v>21.25</v>
      </c>
      <c r="I37" s="169">
        <f>VLOOKUP(C37,'Tables 2'!A3:F124,6,TRUE)</f>
        <v>21.5</v>
      </c>
      <c r="J37" s="169"/>
      <c r="K37" s="209">
        <f>VLOOKUP($D$13,Tables!$J$1:$K$1768,2,TRUE)</f>
        <v>44.09375</v>
      </c>
      <c r="L37" s="209"/>
      <c r="M37" s="169">
        <f>D37-0.09375</f>
        <v>10</v>
      </c>
      <c r="N37" s="169">
        <f>E37-3/32</f>
        <v>31.25</v>
      </c>
      <c r="O37" s="169">
        <f>N37+I37</f>
        <v>52.75</v>
      </c>
      <c r="P37" s="169">
        <f>O37+H37</f>
        <v>74</v>
      </c>
      <c r="Q37" s="169">
        <f aca="true" t="shared" si="1" ref="Q37:R40">H37</f>
        <v>21.25</v>
      </c>
      <c r="R37" s="169">
        <f t="shared" si="1"/>
        <v>21.5</v>
      </c>
      <c r="S37" s="169"/>
      <c r="T37" s="169">
        <f>$D$13-($D$14+0.09375)</f>
        <v>83.34375</v>
      </c>
      <c r="U37" s="209">
        <f>K37-0.09375</f>
        <v>44</v>
      </c>
      <c r="V37" s="209"/>
      <c r="W37" s="209"/>
      <c r="X37" s="161">
        <v>435</v>
      </c>
      <c r="Y37" s="169">
        <v>8.34375</v>
      </c>
      <c r="Z37" s="169">
        <f aca="true" t="shared" si="2" ref="Z37:AA40">Y37+AC37</f>
        <v>29.59375</v>
      </c>
      <c r="AA37" s="169">
        <f t="shared" si="2"/>
        <v>51.09375</v>
      </c>
      <c r="AB37" s="169">
        <f>AA37+AC37</f>
        <v>72.34375</v>
      </c>
      <c r="AC37" s="169">
        <f aca="true" t="shared" si="3" ref="AC37:AD40">Q37</f>
        <v>21.25</v>
      </c>
      <c r="AD37" s="169">
        <f t="shared" si="3"/>
        <v>21.5</v>
      </c>
      <c r="AE37" s="165"/>
      <c r="AF37" s="169">
        <f>Y37-0.09375</f>
        <v>8.25</v>
      </c>
      <c r="AG37" s="169">
        <f aca="true" t="shared" si="4" ref="AG37:AH40">AF37+AC37</f>
        <v>29.5</v>
      </c>
      <c r="AH37" s="169">
        <f t="shared" si="4"/>
        <v>51</v>
      </c>
      <c r="AI37" s="169">
        <f>AH37+AC37</f>
        <v>72.25</v>
      </c>
      <c r="AJ37" s="169">
        <f aca="true" t="shared" si="5" ref="AJ37:AK40">AC37</f>
        <v>21.25</v>
      </c>
      <c r="AK37" s="169">
        <f t="shared" si="5"/>
        <v>21.5</v>
      </c>
      <c r="AL37" s="169"/>
      <c r="AM37" s="202"/>
    </row>
    <row r="38" spans="1:39" ht="15.75">
      <c r="A38" s="153"/>
      <c r="B38" s="161">
        <v>440</v>
      </c>
      <c r="C38" s="168">
        <f>D13</f>
        <v>84.1875</v>
      </c>
      <c r="D38" s="169">
        <f>Y38+2</f>
        <v>10.34375</v>
      </c>
      <c r="E38" s="169">
        <f t="shared" si="0"/>
        <v>31.34375</v>
      </c>
      <c r="F38" s="173">
        <f t="shared" si="0"/>
        <v>52.84375</v>
      </c>
      <c r="G38" s="169">
        <f>F38+H38</f>
        <v>73.84375</v>
      </c>
      <c r="H38" s="169">
        <f>VLOOKUP(C38,'Tables 2'!A4:K125,10,TRUE)</f>
        <v>21</v>
      </c>
      <c r="I38" s="169">
        <f>VLOOKUP(C38,'Tables 2'!A4:U125,11,TRUE)</f>
        <v>21.5</v>
      </c>
      <c r="J38" s="169"/>
      <c r="K38" s="209">
        <f>VLOOKUP($D$13,Tables!$J$1:$K$1768,2,TRUE)</f>
        <v>44.09375</v>
      </c>
      <c r="L38" s="209"/>
      <c r="M38" s="169">
        <f>D38-0.09375</f>
        <v>10.25</v>
      </c>
      <c r="N38" s="169">
        <f>M38+H38</f>
        <v>31.25</v>
      </c>
      <c r="O38" s="169">
        <f>N38+I38</f>
        <v>52.75</v>
      </c>
      <c r="P38" s="169">
        <f>O38+H38</f>
        <v>73.75</v>
      </c>
      <c r="Q38" s="169">
        <f t="shared" si="1"/>
        <v>21</v>
      </c>
      <c r="R38" s="169">
        <f t="shared" si="1"/>
        <v>21.5</v>
      </c>
      <c r="S38" s="169"/>
      <c r="T38" s="169">
        <f>$D$13-($D$14+0.09375)</f>
        <v>83.34375</v>
      </c>
      <c r="U38" s="209">
        <f>K38-0.09375</f>
        <v>44</v>
      </c>
      <c r="V38" s="209"/>
      <c r="W38" s="209"/>
      <c r="X38" s="161">
        <v>440</v>
      </c>
      <c r="Y38" s="169">
        <v>8.34375</v>
      </c>
      <c r="Z38" s="169">
        <f t="shared" si="2"/>
        <v>29.34375</v>
      </c>
      <c r="AA38" s="169">
        <f t="shared" si="2"/>
        <v>50.84375</v>
      </c>
      <c r="AB38" s="169">
        <f>AA38+AC38</f>
        <v>71.84375</v>
      </c>
      <c r="AC38" s="169">
        <f t="shared" si="3"/>
        <v>21</v>
      </c>
      <c r="AD38" s="169">
        <f t="shared" si="3"/>
        <v>21.5</v>
      </c>
      <c r="AE38" s="165"/>
      <c r="AF38" s="169">
        <f>Y38-0.09375</f>
        <v>8.25</v>
      </c>
      <c r="AG38" s="169">
        <f t="shared" si="4"/>
        <v>29.25</v>
      </c>
      <c r="AH38" s="169">
        <f t="shared" si="4"/>
        <v>50.75</v>
      </c>
      <c r="AI38" s="169">
        <f>AH38+AC38</f>
        <v>71.75</v>
      </c>
      <c r="AJ38" s="169">
        <f t="shared" si="5"/>
        <v>21</v>
      </c>
      <c r="AK38" s="169">
        <f t="shared" si="5"/>
        <v>21.5</v>
      </c>
      <c r="AL38" s="169"/>
      <c r="AM38" s="202"/>
    </row>
    <row r="39" spans="1:39" ht="15.75">
      <c r="A39" s="153"/>
      <c r="B39" s="161">
        <v>445</v>
      </c>
      <c r="C39" s="168">
        <f>D13</f>
        <v>84.1875</v>
      </c>
      <c r="D39" s="169">
        <f>Y39+2.25</f>
        <v>10.59375</v>
      </c>
      <c r="E39" s="169">
        <f t="shared" si="0"/>
        <v>31.59375</v>
      </c>
      <c r="F39" s="173">
        <f t="shared" si="0"/>
        <v>52.59375</v>
      </c>
      <c r="G39" s="169">
        <f>F39+H39</f>
        <v>73.59375</v>
      </c>
      <c r="H39" s="169">
        <f>VLOOKUP(C39,'Tables 2'!A5:U126,15,TRUE)</f>
        <v>21</v>
      </c>
      <c r="I39" s="169">
        <f>VLOOKUP(C39,'Tables 2'!A5:U126,16,TRUE)</f>
        <v>21</v>
      </c>
      <c r="J39" s="169"/>
      <c r="K39" s="209">
        <f>VLOOKUP($D$13,Tables!$J$1:$K$1768,2,TRUE)</f>
        <v>44.09375</v>
      </c>
      <c r="L39" s="209"/>
      <c r="M39" s="169">
        <f>D39-0.09375</f>
        <v>10.5</v>
      </c>
      <c r="N39" s="169">
        <f>M39+H39</f>
        <v>31.5</v>
      </c>
      <c r="O39" s="169">
        <f>N39+I39</f>
        <v>52.5</v>
      </c>
      <c r="P39" s="169">
        <f>O39+H39</f>
        <v>73.5</v>
      </c>
      <c r="Q39" s="169">
        <f t="shared" si="1"/>
        <v>21</v>
      </c>
      <c r="R39" s="169">
        <f t="shared" si="1"/>
        <v>21</v>
      </c>
      <c r="S39" s="169"/>
      <c r="T39" s="169">
        <f>$D$13-($D$14+0.09375)</f>
        <v>83.34375</v>
      </c>
      <c r="U39" s="209">
        <f>K39-0.09375</f>
        <v>44</v>
      </c>
      <c r="V39" s="209"/>
      <c r="W39" s="209"/>
      <c r="X39" s="161">
        <v>445</v>
      </c>
      <c r="Y39" s="169">
        <v>8.34375</v>
      </c>
      <c r="Z39" s="169">
        <f t="shared" si="2"/>
        <v>29.34375</v>
      </c>
      <c r="AA39" s="169">
        <f t="shared" si="2"/>
        <v>50.34375</v>
      </c>
      <c r="AB39" s="169">
        <f>AA39+AC39</f>
        <v>71.34375</v>
      </c>
      <c r="AC39" s="169">
        <f t="shared" si="3"/>
        <v>21</v>
      </c>
      <c r="AD39" s="169">
        <f t="shared" si="3"/>
        <v>21</v>
      </c>
      <c r="AE39" s="165"/>
      <c r="AF39" s="169">
        <f>Y39-0.09375</f>
        <v>8.25</v>
      </c>
      <c r="AG39" s="169">
        <f t="shared" si="4"/>
        <v>29.25</v>
      </c>
      <c r="AH39" s="169">
        <f t="shared" si="4"/>
        <v>50.25</v>
      </c>
      <c r="AI39" s="169">
        <f>AH39+AC39</f>
        <v>71.25</v>
      </c>
      <c r="AJ39" s="169">
        <f t="shared" si="5"/>
        <v>21</v>
      </c>
      <c r="AK39" s="169">
        <f t="shared" si="5"/>
        <v>21</v>
      </c>
      <c r="AL39" s="169"/>
      <c r="AM39" s="202"/>
    </row>
    <row r="40" spans="1:39" ht="15.75">
      <c r="A40" s="153"/>
      <c r="B40" s="161">
        <v>450</v>
      </c>
      <c r="C40" s="168">
        <f>D13</f>
        <v>84.1875</v>
      </c>
      <c r="D40" s="169">
        <f>Y40+2.5</f>
        <v>10.84375</v>
      </c>
      <c r="E40" s="169">
        <f t="shared" si="0"/>
        <v>31.59375</v>
      </c>
      <c r="F40" s="173">
        <f t="shared" si="0"/>
        <v>52.59375</v>
      </c>
      <c r="G40" s="169">
        <f>F40+H40</f>
        <v>73.34375</v>
      </c>
      <c r="H40" s="169">
        <f>VLOOKUP(C40,'Tables 2'!A6:U127,20,TRUE)</f>
        <v>20.75</v>
      </c>
      <c r="I40" s="169">
        <f>VLOOKUP(C40,'Tables 2'!A6:U127,21,TRUE)</f>
        <v>21</v>
      </c>
      <c r="J40" s="169"/>
      <c r="K40" s="209">
        <f>VLOOKUP($D$13,Tables!$J$1:$K$1768,2,TRUE)</f>
        <v>44.09375</v>
      </c>
      <c r="L40" s="209"/>
      <c r="M40" s="169">
        <f>D40-0.09375</f>
        <v>10.75</v>
      </c>
      <c r="N40" s="169">
        <f>M40+H40</f>
        <v>31.5</v>
      </c>
      <c r="O40" s="169">
        <f>N40+I40</f>
        <v>52.5</v>
      </c>
      <c r="P40" s="169">
        <f>O40+H40</f>
        <v>73.25</v>
      </c>
      <c r="Q40" s="169">
        <f t="shared" si="1"/>
        <v>20.75</v>
      </c>
      <c r="R40" s="169">
        <f t="shared" si="1"/>
        <v>21</v>
      </c>
      <c r="S40" s="169"/>
      <c r="T40" s="169">
        <f>$D$13-($D$14+0.09375)</f>
        <v>83.34375</v>
      </c>
      <c r="U40" s="209">
        <f>K40-0.09375</f>
        <v>44</v>
      </c>
      <c r="V40" s="209"/>
      <c r="W40" s="209"/>
      <c r="X40" s="161">
        <v>450</v>
      </c>
      <c r="Y40" s="169">
        <v>8.34375</v>
      </c>
      <c r="Z40" s="169">
        <f t="shared" si="2"/>
        <v>29.09375</v>
      </c>
      <c r="AA40" s="169">
        <f t="shared" si="2"/>
        <v>50.09375</v>
      </c>
      <c r="AB40" s="169">
        <f>AA40+AC40</f>
        <v>70.84375</v>
      </c>
      <c r="AC40" s="169">
        <f t="shared" si="3"/>
        <v>20.75</v>
      </c>
      <c r="AD40" s="169">
        <f t="shared" si="3"/>
        <v>21</v>
      </c>
      <c r="AE40" s="165"/>
      <c r="AF40" s="169">
        <f>Y40-0.09375</f>
        <v>8.25</v>
      </c>
      <c r="AG40" s="169">
        <f t="shared" si="4"/>
        <v>29</v>
      </c>
      <c r="AH40" s="169">
        <f t="shared" si="4"/>
        <v>50</v>
      </c>
      <c r="AI40" s="169">
        <f>AH40+AC40</f>
        <v>70.75</v>
      </c>
      <c r="AJ40" s="169">
        <f t="shared" si="5"/>
        <v>20.75</v>
      </c>
      <c r="AK40" s="169">
        <f t="shared" si="5"/>
        <v>21</v>
      </c>
      <c r="AL40" s="169"/>
      <c r="AM40" s="202"/>
    </row>
    <row r="41" spans="1:39" ht="15.75">
      <c r="A41" s="153"/>
      <c r="B41" s="165"/>
      <c r="C41" s="161"/>
      <c r="D41" s="208" t="s">
        <v>93</v>
      </c>
      <c r="E41" s="208"/>
      <c r="F41" s="208"/>
      <c r="G41" s="208"/>
      <c r="H41" s="208"/>
      <c r="I41" s="208"/>
      <c r="J41" s="208"/>
      <c r="K41" s="208"/>
      <c r="L41" s="208"/>
      <c r="M41" s="208"/>
      <c r="N41" s="208"/>
      <c r="O41" s="208"/>
      <c r="P41" s="208"/>
      <c r="Q41" s="208"/>
      <c r="R41" s="208"/>
      <c r="S41" s="208"/>
      <c r="T41" s="208"/>
      <c r="U41" s="208"/>
      <c r="V41" s="208"/>
      <c r="W41" s="208"/>
      <c r="X41" s="162"/>
      <c r="Y41" s="208" t="s">
        <v>104</v>
      </c>
      <c r="Z41" s="208"/>
      <c r="AA41" s="208"/>
      <c r="AB41" s="208"/>
      <c r="AC41" s="208"/>
      <c r="AD41" s="208"/>
      <c r="AE41" s="208"/>
      <c r="AF41" s="208"/>
      <c r="AG41" s="208"/>
      <c r="AH41" s="208"/>
      <c r="AI41" s="208"/>
      <c r="AJ41" s="208"/>
      <c r="AK41" s="208"/>
      <c r="AL41" s="208"/>
      <c r="AM41" s="202"/>
    </row>
    <row r="42" spans="1:39" ht="15">
      <c r="A42" s="153"/>
      <c r="B42" s="213" t="s">
        <v>80</v>
      </c>
      <c r="C42" s="216" t="s">
        <v>5</v>
      </c>
      <c r="D42" s="210" t="s">
        <v>90</v>
      </c>
      <c r="E42" s="210"/>
      <c r="F42" s="210"/>
      <c r="G42" s="210"/>
      <c r="H42" s="210"/>
      <c r="I42" s="210"/>
      <c r="J42" s="210"/>
      <c r="K42" s="210"/>
      <c r="L42" s="210"/>
      <c r="M42" s="210" t="s">
        <v>95</v>
      </c>
      <c r="N42" s="210"/>
      <c r="O42" s="210"/>
      <c r="P42" s="210"/>
      <c r="Q42" s="210"/>
      <c r="R42" s="210"/>
      <c r="S42" s="210"/>
      <c r="T42" s="210"/>
      <c r="U42" s="210"/>
      <c r="V42" s="210"/>
      <c r="W42" s="210"/>
      <c r="X42" s="213" t="s">
        <v>10</v>
      </c>
      <c r="Y42" s="211" t="s">
        <v>90</v>
      </c>
      <c r="Z42" s="211"/>
      <c r="AA42" s="211"/>
      <c r="AB42" s="211"/>
      <c r="AC42" s="211"/>
      <c r="AD42" s="211"/>
      <c r="AE42" s="211"/>
      <c r="AF42" s="211" t="s">
        <v>95</v>
      </c>
      <c r="AG42" s="211"/>
      <c r="AH42" s="211"/>
      <c r="AI42" s="211"/>
      <c r="AJ42" s="211"/>
      <c r="AK42" s="211"/>
      <c r="AL42" s="171"/>
      <c r="AM42" s="202"/>
    </row>
    <row r="43" spans="1:39" ht="15">
      <c r="A43" s="153"/>
      <c r="B43" s="213"/>
      <c r="C43" s="216"/>
      <c r="D43" s="164"/>
      <c r="E43" s="164"/>
      <c r="F43" s="164"/>
      <c r="G43" s="164"/>
      <c r="H43" s="164"/>
      <c r="I43" s="164"/>
      <c r="J43" s="165"/>
      <c r="K43" s="220" t="s">
        <v>12</v>
      </c>
      <c r="L43" s="220"/>
      <c r="M43" s="215" t="s">
        <v>45</v>
      </c>
      <c r="N43" s="215"/>
      <c r="O43" s="215"/>
      <c r="P43" s="215"/>
      <c r="Q43" s="215" t="s">
        <v>54</v>
      </c>
      <c r="R43" s="215"/>
      <c r="S43" s="167"/>
      <c r="T43" s="164"/>
      <c r="U43" s="217" t="s">
        <v>31</v>
      </c>
      <c r="V43" s="217"/>
      <c r="W43" s="217"/>
      <c r="X43" s="213"/>
      <c r="Y43" s="212"/>
      <c r="Z43" s="212"/>
      <c r="AA43" s="212"/>
      <c r="AB43" s="212"/>
      <c r="AC43" s="212"/>
      <c r="AD43" s="212"/>
      <c r="AE43" s="212"/>
      <c r="AF43" s="212"/>
      <c r="AG43" s="212"/>
      <c r="AH43" s="212"/>
      <c r="AI43" s="212"/>
      <c r="AJ43" s="212"/>
      <c r="AK43" s="212"/>
      <c r="AL43" s="172"/>
      <c r="AM43" s="202"/>
    </row>
    <row r="44" spans="1:39" ht="12.75">
      <c r="A44" s="153"/>
      <c r="B44" s="213"/>
      <c r="C44" s="216"/>
      <c r="D44" s="167" t="s">
        <v>76</v>
      </c>
      <c r="E44" s="167" t="s">
        <v>52</v>
      </c>
      <c r="F44" s="157" t="s">
        <v>53</v>
      </c>
      <c r="G44" s="167" t="s">
        <v>57</v>
      </c>
      <c r="H44" s="167" t="s">
        <v>48</v>
      </c>
      <c r="I44" s="167" t="s">
        <v>49</v>
      </c>
      <c r="J44" s="167" t="s">
        <v>91</v>
      </c>
      <c r="K44" s="215" t="s">
        <v>111</v>
      </c>
      <c r="L44" s="215"/>
      <c r="M44" s="167" t="s">
        <v>11</v>
      </c>
      <c r="N44" s="167" t="s">
        <v>52</v>
      </c>
      <c r="O44" s="157" t="s">
        <v>53</v>
      </c>
      <c r="P44" s="167" t="s">
        <v>92</v>
      </c>
      <c r="Q44" s="167" t="s">
        <v>48</v>
      </c>
      <c r="R44" s="167" t="s">
        <v>49</v>
      </c>
      <c r="S44" s="167" t="s">
        <v>91</v>
      </c>
      <c r="T44" s="167" t="s">
        <v>4</v>
      </c>
      <c r="U44" s="217"/>
      <c r="V44" s="217"/>
      <c r="W44" s="217"/>
      <c r="X44" s="213"/>
      <c r="Y44" s="167" t="s">
        <v>11</v>
      </c>
      <c r="Z44" s="167" t="s">
        <v>55</v>
      </c>
      <c r="AA44" s="167" t="s">
        <v>56</v>
      </c>
      <c r="AB44" s="167" t="s">
        <v>57</v>
      </c>
      <c r="AC44" s="167" t="s">
        <v>48</v>
      </c>
      <c r="AD44" s="167" t="s">
        <v>49</v>
      </c>
      <c r="AE44" s="157" t="s">
        <v>91</v>
      </c>
      <c r="AF44" s="167" t="s">
        <v>11</v>
      </c>
      <c r="AG44" s="167" t="s">
        <v>55</v>
      </c>
      <c r="AH44" s="167" t="s">
        <v>56</v>
      </c>
      <c r="AI44" s="167" t="s">
        <v>57</v>
      </c>
      <c r="AJ44" s="167" t="s">
        <v>48</v>
      </c>
      <c r="AK44" s="167" t="s">
        <v>49</v>
      </c>
      <c r="AL44" s="167" t="s">
        <v>91</v>
      </c>
      <c r="AM44" s="202"/>
    </row>
    <row r="45" spans="1:39" ht="15.75">
      <c r="A45" s="153"/>
      <c r="B45" s="161" t="s">
        <v>86</v>
      </c>
      <c r="C45" s="168">
        <f>D13</f>
        <v>84.1875</v>
      </c>
      <c r="D45" s="169">
        <v>4.84375</v>
      </c>
      <c r="E45" s="169">
        <f>D45+H45</f>
        <v>38.84375</v>
      </c>
      <c r="F45" s="173">
        <f>E45+I45</f>
        <v>49.34375</v>
      </c>
      <c r="G45" s="169">
        <f>F45+J45</f>
        <v>79.34375</v>
      </c>
      <c r="H45" s="169">
        <f>VLOOKUP($D$13,'Dutch Tables'!$A$1:$F$65,3,TRUE)</f>
        <v>34</v>
      </c>
      <c r="I45" s="169">
        <f aca="true" t="shared" si="6" ref="I45:J48">AD45</f>
        <v>10.5</v>
      </c>
      <c r="J45" s="169">
        <f t="shared" si="6"/>
        <v>30</v>
      </c>
      <c r="K45" s="209">
        <f>C45-36.09375</f>
        <v>48.09375</v>
      </c>
      <c r="L45" s="209"/>
      <c r="M45" s="169">
        <f>D45-0.09375</f>
        <v>4.75</v>
      </c>
      <c r="N45" s="169">
        <f>E45-3/32</f>
        <v>38.75</v>
      </c>
      <c r="O45" s="169">
        <f aca="true" t="shared" si="7" ref="O45:P48">N45+I45</f>
        <v>49.25</v>
      </c>
      <c r="P45" s="169">
        <f t="shared" si="7"/>
        <v>79.25</v>
      </c>
      <c r="Q45" s="169">
        <f aca="true" t="shared" si="8" ref="Q45:R48">H45</f>
        <v>34</v>
      </c>
      <c r="R45" s="169">
        <f t="shared" si="8"/>
        <v>10.5</v>
      </c>
      <c r="S45" s="169">
        <f>J45</f>
        <v>30</v>
      </c>
      <c r="T45" s="169">
        <f>$D$13-($D$14+0.09375)</f>
        <v>83.34375</v>
      </c>
      <c r="U45" s="209">
        <f>C45-36.09375</f>
        <v>48.09375</v>
      </c>
      <c r="V45" s="209"/>
      <c r="W45" s="209"/>
      <c r="X45" s="161" t="s">
        <v>86</v>
      </c>
      <c r="Y45" s="169">
        <v>3.09375</v>
      </c>
      <c r="Z45" s="169">
        <f>D13-(43.59375+3.5)</f>
        <v>37.09375</v>
      </c>
      <c r="AA45" s="169">
        <f>$D$13-36.59375</f>
        <v>47.59375</v>
      </c>
      <c r="AB45" s="169">
        <f>$D$13-(3.09375+3.5)</f>
        <v>77.59375</v>
      </c>
      <c r="AC45" s="169">
        <f aca="true" t="shared" si="9" ref="AC45:AE48">Z45-Y45</f>
        <v>34</v>
      </c>
      <c r="AD45" s="169">
        <f t="shared" si="9"/>
        <v>10.5</v>
      </c>
      <c r="AE45" s="173">
        <f t="shared" si="9"/>
        <v>30</v>
      </c>
      <c r="AF45" s="169">
        <f>Y45-0.09375</f>
        <v>3</v>
      </c>
      <c r="AG45" s="169">
        <f aca="true" t="shared" si="10" ref="AG45:AI48">AF45+AC45</f>
        <v>37</v>
      </c>
      <c r="AH45" s="169">
        <f t="shared" si="10"/>
        <v>47.5</v>
      </c>
      <c r="AI45" s="169">
        <f t="shared" si="10"/>
        <v>77.5</v>
      </c>
      <c r="AJ45" s="169">
        <f aca="true" t="shared" si="11" ref="AJ45:AL48">AC45</f>
        <v>34</v>
      </c>
      <c r="AK45" s="169">
        <f t="shared" si="11"/>
        <v>10.5</v>
      </c>
      <c r="AL45" s="169">
        <f t="shared" si="11"/>
        <v>30</v>
      </c>
      <c r="AM45" s="202"/>
    </row>
    <row r="46" spans="1:39" ht="15.75">
      <c r="A46" s="153"/>
      <c r="B46" s="161" t="s">
        <v>87</v>
      </c>
      <c r="C46" s="168">
        <f>D13</f>
        <v>84.1875</v>
      </c>
      <c r="D46" s="169">
        <f>Y46+(0.5*4)</f>
        <v>5.09375</v>
      </c>
      <c r="E46" s="169">
        <f>D46+H46</f>
        <v>38.59375</v>
      </c>
      <c r="F46" s="173">
        <f aca="true" t="shared" si="12" ref="F46:G48">E46+I46</f>
        <v>49.59375</v>
      </c>
      <c r="G46" s="169">
        <f t="shared" si="12"/>
        <v>79.09375</v>
      </c>
      <c r="H46" s="169">
        <f>VLOOKUP($D$13,'Dutch Tables'!$A$1:$E$65,4,TRUE)</f>
        <v>33.5</v>
      </c>
      <c r="I46" s="169">
        <f t="shared" si="6"/>
        <v>11</v>
      </c>
      <c r="J46" s="169">
        <f t="shared" si="6"/>
        <v>29.5</v>
      </c>
      <c r="K46" s="209">
        <f>C46-36.09375</f>
        <v>48.09375</v>
      </c>
      <c r="L46" s="209"/>
      <c r="M46" s="169">
        <f>D46-0.09375</f>
        <v>5</v>
      </c>
      <c r="N46" s="169">
        <f>M46+H46</f>
        <v>38.5</v>
      </c>
      <c r="O46" s="169">
        <f t="shared" si="7"/>
        <v>49.5</v>
      </c>
      <c r="P46" s="169">
        <f t="shared" si="7"/>
        <v>79</v>
      </c>
      <c r="Q46" s="169">
        <f t="shared" si="8"/>
        <v>33.5</v>
      </c>
      <c r="R46" s="169">
        <f t="shared" si="8"/>
        <v>11</v>
      </c>
      <c r="S46" s="169">
        <f>J46</f>
        <v>29.5</v>
      </c>
      <c r="T46" s="169">
        <f>$D$13-($D$14+0.09375)</f>
        <v>83.34375</v>
      </c>
      <c r="U46" s="209">
        <f>C46-36.09375</f>
        <v>48.09375</v>
      </c>
      <c r="V46" s="209"/>
      <c r="W46" s="209"/>
      <c r="X46" s="161" t="s">
        <v>87</v>
      </c>
      <c r="Y46" s="169">
        <v>3.09375</v>
      </c>
      <c r="Z46" s="169">
        <f>D13-(43.59375+4)</f>
        <v>36.59375</v>
      </c>
      <c r="AA46" s="169">
        <f>$D$13-36.59375</f>
        <v>47.59375</v>
      </c>
      <c r="AB46" s="169">
        <f>$D$13-(3.09375+4)</f>
        <v>77.09375</v>
      </c>
      <c r="AC46" s="169">
        <f t="shared" si="9"/>
        <v>33.5</v>
      </c>
      <c r="AD46" s="169">
        <f t="shared" si="9"/>
        <v>11</v>
      </c>
      <c r="AE46" s="173">
        <f t="shared" si="9"/>
        <v>29.5</v>
      </c>
      <c r="AF46" s="169">
        <f>Y46-0.09375</f>
        <v>3</v>
      </c>
      <c r="AG46" s="169">
        <f t="shared" si="10"/>
        <v>36.5</v>
      </c>
      <c r="AH46" s="169">
        <f t="shared" si="10"/>
        <v>47.5</v>
      </c>
      <c r="AI46" s="169">
        <f t="shared" si="10"/>
        <v>77</v>
      </c>
      <c r="AJ46" s="169">
        <f t="shared" si="11"/>
        <v>33.5</v>
      </c>
      <c r="AK46" s="169">
        <f t="shared" si="11"/>
        <v>11</v>
      </c>
      <c r="AL46" s="169">
        <f t="shared" si="11"/>
        <v>29.5</v>
      </c>
      <c r="AM46" s="202"/>
    </row>
    <row r="47" spans="1:39" ht="15.75">
      <c r="A47" s="153"/>
      <c r="B47" s="161" t="s">
        <v>88</v>
      </c>
      <c r="C47" s="168">
        <f>D13</f>
        <v>84.1875</v>
      </c>
      <c r="D47" s="169">
        <f>Y47+(0.5*4.5)</f>
        <v>5.34375</v>
      </c>
      <c r="E47" s="169">
        <f>D47+H47</f>
        <v>38.34375</v>
      </c>
      <c r="F47" s="173">
        <f t="shared" si="12"/>
        <v>49.84375</v>
      </c>
      <c r="G47" s="169">
        <f t="shared" si="12"/>
        <v>78.84375</v>
      </c>
      <c r="H47" s="169">
        <f>VLOOKUP($D$13,'Dutch Tables'!$A$1:$F$65,5,TRUE)</f>
        <v>33</v>
      </c>
      <c r="I47" s="169">
        <f t="shared" si="6"/>
        <v>11.5</v>
      </c>
      <c r="J47" s="169">
        <f t="shared" si="6"/>
        <v>29</v>
      </c>
      <c r="K47" s="209">
        <f>C47-36.09375</f>
        <v>48.09375</v>
      </c>
      <c r="L47" s="209"/>
      <c r="M47" s="169">
        <f>D47-0.09375</f>
        <v>5.25</v>
      </c>
      <c r="N47" s="169">
        <f>M47+H47</f>
        <v>38.25</v>
      </c>
      <c r="O47" s="169">
        <f t="shared" si="7"/>
        <v>49.75</v>
      </c>
      <c r="P47" s="169">
        <f t="shared" si="7"/>
        <v>78.75</v>
      </c>
      <c r="Q47" s="169">
        <f t="shared" si="8"/>
        <v>33</v>
      </c>
      <c r="R47" s="169">
        <f t="shared" si="8"/>
        <v>11.5</v>
      </c>
      <c r="S47" s="169">
        <f>J47</f>
        <v>29</v>
      </c>
      <c r="T47" s="169">
        <f>$D$13-($D$14+0.09375)</f>
        <v>83.34375</v>
      </c>
      <c r="U47" s="209">
        <f>C47-36.09375</f>
        <v>48.09375</v>
      </c>
      <c r="V47" s="209"/>
      <c r="W47" s="209"/>
      <c r="X47" s="161" t="s">
        <v>88</v>
      </c>
      <c r="Y47" s="169">
        <v>3.09375</v>
      </c>
      <c r="Z47" s="169">
        <f>D13-(43.59375+4.5)</f>
        <v>36.09375</v>
      </c>
      <c r="AA47" s="169">
        <f>$D$13-36.59375</f>
        <v>47.59375</v>
      </c>
      <c r="AB47" s="169">
        <f>$D$13-(3.09375+4.5)</f>
        <v>76.59375</v>
      </c>
      <c r="AC47" s="169">
        <f t="shared" si="9"/>
        <v>33</v>
      </c>
      <c r="AD47" s="169">
        <f t="shared" si="9"/>
        <v>11.5</v>
      </c>
      <c r="AE47" s="173">
        <f t="shared" si="9"/>
        <v>29</v>
      </c>
      <c r="AF47" s="169">
        <f>Y47-0.09375</f>
        <v>3</v>
      </c>
      <c r="AG47" s="169">
        <f t="shared" si="10"/>
        <v>36</v>
      </c>
      <c r="AH47" s="169">
        <f t="shared" si="10"/>
        <v>47.5</v>
      </c>
      <c r="AI47" s="169">
        <f t="shared" si="10"/>
        <v>76.5</v>
      </c>
      <c r="AJ47" s="169">
        <f t="shared" si="11"/>
        <v>33</v>
      </c>
      <c r="AK47" s="169">
        <f t="shared" si="11"/>
        <v>11.5</v>
      </c>
      <c r="AL47" s="169">
        <f t="shared" si="11"/>
        <v>29</v>
      </c>
      <c r="AM47" s="202"/>
    </row>
    <row r="48" spans="1:39" ht="15.75">
      <c r="A48" s="153"/>
      <c r="B48" s="161" t="s">
        <v>89</v>
      </c>
      <c r="C48" s="168">
        <f>D13</f>
        <v>84.1875</v>
      </c>
      <c r="D48" s="169">
        <f>Y48+(0.5*5)</f>
        <v>5.59375</v>
      </c>
      <c r="E48" s="169">
        <f>D48+H48</f>
        <v>38.09375</v>
      </c>
      <c r="F48" s="173">
        <f t="shared" si="12"/>
        <v>50.09375</v>
      </c>
      <c r="G48" s="169">
        <f t="shared" si="12"/>
        <v>78.59375</v>
      </c>
      <c r="H48" s="169">
        <f>VLOOKUP($D$13,'Dutch Tables'!$A$1:$F$65,6,TRUE)</f>
        <v>32.5</v>
      </c>
      <c r="I48" s="169">
        <f t="shared" si="6"/>
        <v>12</v>
      </c>
      <c r="J48" s="169">
        <f t="shared" si="6"/>
        <v>28.5</v>
      </c>
      <c r="K48" s="209">
        <f>C48-36.09375</f>
        <v>48.09375</v>
      </c>
      <c r="L48" s="209"/>
      <c r="M48" s="169">
        <f>D48-0.09375</f>
        <v>5.5</v>
      </c>
      <c r="N48" s="169">
        <f>M48+H48</f>
        <v>38</v>
      </c>
      <c r="O48" s="169">
        <f t="shared" si="7"/>
        <v>50</v>
      </c>
      <c r="P48" s="169">
        <f t="shared" si="7"/>
        <v>78.5</v>
      </c>
      <c r="Q48" s="169">
        <f t="shared" si="8"/>
        <v>32.5</v>
      </c>
      <c r="R48" s="169">
        <f t="shared" si="8"/>
        <v>12</v>
      </c>
      <c r="S48" s="169">
        <f>J48</f>
        <v>28.5</v>
      </c>
      <c r="T48" s="169">
        <f>$D$13-($D$14+0.09375)</f>
        <v>83.34375</v>
      </c>
      <c r="U48" s="209">
        <f>C48-36.09375</f>
        <v>48.09375</v>
      </c>
      <c r="V48" s="209"/>
      <c r="W48" s="209"/>
      <c r="X48" s="161" t="s">
        <v>89</v>
      </c>
      <c r="Y48" s="169">
        <v>3.09375</v>
      </c>
      <c r="Z48" s="169">
        <f>D13-(43.59375+5)</f>
        <v>35.59375</v>
      </c>
      <c r="AA48" s="169">
        <f>$D$13-36.59375</f>
        <v>47.59375</v>
      </c>
      <c r="AB48" s="169">
        <f>$D$13-(3.09375+5)</f>
        <v>76.09375</v>
      </c>
      <c r="AC48" s="169">
        <f t="shared" si="9"/>
        <v>32.5</v>
      </c>
      <c r="AD48" s="169">
        <f t="shared" si="9"/>
        <v>12</v>
      </c>
      <c r="AE48" s="173">
        <f t="shared" si="9"/>
        <v>28.5</v>
      </c>
      <c r="AF48" s="169">
        <f>Y48-0.09375</f>
        <v>3</v>
      </c>
      <c r="AG48" s="169">
        <f t="shared" si="10"/>
        <v>35.5</v>
      </c>
      <c r="AH48" s="169">
        <f t="shared" si="10"/>
        <v>47.5</v>
      </c>
      <c r="AI48" s="169">
        <f t="shared" si="10"/>
        <v>76</v>
      </c>
      <c r="AJ48" s="169">
        <f t="shared" si="11"/>
        <v>32.5</v>
      </c>
      <c r="AK48" s="169">
        <f t="shared" si="11"/>
        <v>12</v>
      </c>
      <c r="AL48" s="169">
        <f t="shared" si="11"/>
        <v>28.5</v>
      </c>
      <c r="AM48" s="202"/>
    </row>
    <row r="49" spans="1:39" ht="12.75">
      <c r="A49" s="153"/>
      <c r="B49" s="159"/>
      <c r="C49" s="160"/>
      <c r="D49" s="159"/>
      <c r="E49" s="159"/>
      <c r="F49" s="159"/>
      <c r="G49" s="159"/>
      <c r="H49" s="159"/>
      <c r="I49" s="159"/>
      <c r="J49" s="159"/>
      <c r="K49" s="159"/>
      <c r="L49" s="159"/>
      <c r="M49" s="159"/>
      <c r="N49" s="159"/>
      <c r="O49" s="159"/>
      <c r="P49" s="165"/>
      <c r="Q49" s="165"/>
      <c r="R49" s="165"/>
      <c r="S49" s="165"/>
      <c r="T49" s="159"/>
      <c r="U49" s="159"/>
      <c r="V49" s="159"/>
      <c r="W49" s="159"/>
      <c r="X49" s="159"/>
      <c r="Y49" s="159"/>
      <c r="Z49" s="159"/>
      <c r="AA49" s="159"/>
      <c r="AB49" s="159"/>
      <c r="AC49" s="159"/>
      <c r="AD49" s="159"/>
      <c r="AE49" s="159"/>
      <c r="AF49" s="159"/>
      <c r="AG49" s="159"/>
      <c r="AH49" s="159"/>
      <c r="AI49" s="159"/>
      <c r="AJ49" s="159"/>
      <c r="AK49" s="159"/>
      <c r="AL49" s="159"/>
      <c r="AM49" s="202"/>
    </row>
    <row r="50" spans="1:39" ht="16.5" customHeight="1">
      <c r="A50" s="153"/>
      <c r="B50" s="165"/>
      <c r="C50" s="219" t="s">
        <v>71</v>
      </c>
      <c r="D50" s="219"/>
      <c r="E50" s="157" t="s">
        <v>66</v>
      </c>
      <c r="F50" s="157" t="s">
        <v>67</v>
      </c>
      <c r="G50" s="157" t="s">
        <v>68</v>
      </c>
      <c r="H50" s="157" t="s">
        <v>69</v>
      </c>
      <c r="I50" s="157" t="s">
        <v>70</v>
      </c>
      <c r="J50" s="157" t="s">
        <v>22</v>
      </c>
      <c r="K50" s="157" t="s">
        <v>94</v>
      </c>
      <c r="L50" s="157" t="s">
        <v>23</v>
      </c>
      <c r="M50" s="165"/>
      <c r="N50" s="159"/>
      <c r="O50" s="159"/>
      <c r="P50" s="165"/>
      <c r="Q50" s="165"/>
      <c r="R50" s="165"/>
      <c r="S50" s="165"/>
      <c r="T50" s="159"/>
      <c r="U50" s="159"/>
      <c r="V50" s="159"/>
      <c r="W50" s="159"/>
      <c r="X50" s="159"/>
      <c r="Y50" s="159"/>
      <c r="Z50" s="159"/>
      <c r="AA50" s="159"/>
      <c r="AB50" s="159"/>
      <c r="AC50" s="159"/>
      <c r="AD50" s="159"/>
      <c r="AE50" s="159"/>
      <c r="AF50" s="159"/>
      <c r="AG50" s="159"/>
      <c r="AH50" s="159"/>
      <c r="AI50" s="159"/>
      <c r="AJ50" s="159"/>
      <c r="AK50" s="159"/>
      <c r="AL50" s="159"/>
      <c r="AM50" s="202"/>
    </row>
    <row r="51" spans="1:39" ht="16.5" customHeight="1">
      <c r="A51" s="153"/>
      <c r="B51" s="165"/>
      <c r="C51" s="174"/>
      <c r="D51" s="175" t="s">
        <v>72</v>
      </c>
      <c r="E51" s="157" t="s">
        <v>73</v>
      </c>
      <c r="F51" s="157" t="s">
        <v>73</v>
      </c>
      <c r="G51" s="157" t="s">
        <v>73</v>
      </c>
      <c r="H51" s="157" t="s">
        <v>74</v>
      </c>
      <c r="I51" s="157" t="s">
        <v>74</v>
      </c>
      <c r="J51" s="157" t="s">
        <v>74</v>
      </c>
      <c r="K51" s="157" t="s">
        <v>74</v>
      </c>
      <c r="L51" s="157" t="s">
        <v>74</v>
      </c>
      <c r="M51" s="165"/>
      <c r="N51" s="159"/>
      <c r="O51" s="159"/>
      <c r="P51" s="165"/>
      <c r="Q51" s="165"/>
      <c r="R51" s="165"/>
      <c r="S51" s="165"/>
      <c r="T51" s="159"/>
      <c r="U51" s="159"/>
      <c r="V51" s="159"/>
      <c r="W51" s="159"/>
      <c r="X51" s="159"/>
      <c r="Y51" s="159"/>
      <c r="Z51" s="159"/>
      <c r="AA51" s="159"/>
      <c r="AB51" s="159"/>
      <c r="AC51" s="159"/>
      <c r="AD51" s="159"/>
      <c r="AE51" s="159"/>
      <c r="AF51" s="159"/>
      <c r="AG51" s="159"/>
      <c r="AH51" s="159"/>
      <c r="AI51" s="159"/>
      <c r="AJ51" s="159"/>
      <c r="AK51" s="159"/>
      <c r="AL51" s="159"/>
      <c r="AM51" s="202"/>
    </row>
    <row r="52" spans="1:39" ht="15" customHeight="1">
      <c r="A52" s="153"/>
      <c r="B52" s="165"/>
      <c r="C52" s="157"/>
      <c r="D52" s="175" t="s">
        <v>28</v>
      </c>
      <c r="E52" s="176" t="s">
        <v>24</v>
      </c>
      <c r="F52" s="176" t="s">
        <v>46</v>
      </c>
      <c r="G52" s="176" t="s">
        <v>24</v>
      </c>
      <c r="H52" s="176" t="s">
        <v>24</v>
      </c>
      <c r="I52" s="176" t="s">
        <v>24</v>
      </c>
      <c r="J52" s="176" t="s">
        <v>25</v>
      </c>
      <c r="K52" s="176" t="s">
        <v>25</v>
      </c>
      <c r="L52" s="176" t="s">
        <v>25</v>
      </c>
      <c r="M52" s="165"/>
      <c r="N52" s="159"/>
      <c r="O52" s="159"/>
      <c r="P52" s="165"/>
      <c r="Q52" s="165"/>
      <c r="R52" s="165"/>
      <c r="S52" s="165"/>
      <c r="T52" s="159"/>
      <c r="U52" s="159"/>
      <c r="V52" s="159"/>
      <c r="W52" s="159"/>
      <c r="X52" s="159"/>
      <c r="Y52" s="159"/>
      <c r="Z52" s="159"/>
      <c r="AA52" s="159"/>
      <c r="AB52" s="159"/>
      <c r="AC52" s="159"/>
      <c r="AD52" s="159"/>
      <c r="AE52" s="159"/>
      <c r="AF52" s="159"/>
      <c r="AG52" s="159"/>
      <c r="AH52" s="159"/>
      <c r="AI52" s="159"/>
      <c r="AJ52" s="159"/>
      <c r="AK52" s="159"/>
      <c r="AL52" s="159"/>
      <c r="AM52" s="202"/>
    </row>
    <row r="53" spans="1:39" ht="15" customHeight="1">
      <c r="A53" s="153"/>
      <c r="B53" s="165"/>
      <c r="C53" s="177"/>
      <c r="D53" s="179" t="s">
        <v>19</v>
      </c>
      <c r="E53" s="178">
        <v>0.1</v>
      </c>
      <c r="F53" s="178">
        <v>0.1</v>
      </c>
      <c r="G53" s="178">
        <v>0.123</v>
      </c>
      <c r="H53" s="178">
        <v>0.1</v>
      </c>
      <c r="I53" s="178">
        <v>0.13</v>
      </c>
      <c r="J53" s="178">
        <v>0.134</v>
      </c>
      <c r="K53" s="178">
        <v>0.18</v>
      </c>
      <c r="L53" s="178">
        <v>0.145</v>
      </c>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202"/>
    </row>
    <row r="54" spans="1:39" ht="14.25" customHeight="1">
      <c r="A54" s="153"/>
      <c r="B54" s="165"/>
      <c r="C54" s="218" t="s">
        <v>79</v>
      </c>
      <c r="D54" s="218"/>
      <c r="E54" s="176" t="s">
        <v>27</v>
      </c>
      <c r="F54" s="176" t="s">
        <v>27</v>
      </c>
      <c r="G54" s="176" t="s">
        <v>27</v>
      </c>
      <c r="H54" s="176" t="s">
        <v>26</v>
      </c>
      <c r="I54" s="176" t="s">
        <v>26</v>
      </c>
      <c r="J54" s="176" t="s">
        <v>26</v>
      </c>
      <c r="K54" s="176" t="s">
        <v>26</v>
      </c>
      <c r="L54" s="176" t="s">
        <v>26</v>
      </c>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202"/>
    </row>
    <row r="55" spans="1:39" ht="17.25" customHeight="1">
      <c r="A55" s="190" t="s">
        <v>77</v>
      </c>
      <c r="B55" s="180" t="s">
        <v>78</v>
      </c>
      <c r="C55" s="174"/>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202"/>
    </row>
    <row r="56" spans="1:39" ht="15.75" customHeight="1">
      <c r="A56" s="191" t="s">
        <v>114</v>
      </c>
      <c r="B56" s="203">
        <v>40663</v>
      </c>
      <c r="C56" s="204"/>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2"/>
    </row>
    <row r="57" spans="1:39" ht="12.75" customHeight="1">
      <c r="A57" s="153"/>
      <c r="B57" s="199"/>
      <c r="C57" s="198"/>
      <c r="D57" s="199"/>
      <c r="E57" s="199"/>
      <c r="F57" s="199"/>
      <c r="G57" s="199"/>
      <c r="H57" s="199"/>
      <c r="I57" s="199"/>
      <c r="J57" s="199"/>
      <c r="K57" s="199"/>
      <c r="L57" s="199"/>
      <c r="M57" s="199"/>
      <c r="N57" s="199"/>
      <c r="O57" s="199"/>
      <c r="P57" s="199"/>
      <c r="Q57" s="199"/>
      <c r="R57" s="199"/>
      <c r="S57" s="199"/>
      <c r="T57" s="199"/>
      <c r="U57" s="199"/>
      <c r="V57" s="199"/>
      <c r="W57" s="199"/>
      <c r="X57" s="199"/>
      <c r="Y57" s="152"/>
      <c r="Z57" s="152"/>
      <c r="AA57" s="152"/>
      <c r="AB57" s="152"/>
      <c r="AC57" s="152"/>
      <c r="AD57" s="152"/>
      <c r="AE57" s="152"/>
      <c r="AF57" s="152"/>
      <c r="AG57" s="152"/>
      <c r="AH57" s="152"/>
      <c r="AI57" s="152"/>
      <c r="AJ57" s="152"/>
      <c r="AK57" s="152"/>
      <c r="AL57" s="152"/>
      <c r="AM57" s="187"/>
    </row>
    <row r="58" spans="1:39" ht="12.75">
      <c r="A58" s="153"/>
      <c r="B58" s="199"/>
      <c r="C58" s="198"/>
      <c r="D58" s="199"/>
      <c r="E58" s="199"/>
      <c r="F58" s="199"/>
      <c r="G58" s="199"/>
      <c r="H58" s="199"/>
      <c r="I58" s="199"/>
      <c r="J58" s="199"/>
      <c r="K58" s="199"/>
      <c r="L58" s="199"/>
      <c r="M58" s="199"/>
      <c r="N58" s="199"/>
      <c r="O58" s="199"/>
      <c r="P58" s="199"/>
      <c r="Q58" s="199"/>
      <c r="R58" s="199"/>
      <c r="S58" s="199"/>
      <c r="T58" s="199"/>
      <c r="U58" s="199"/>
      <c r="V58" s="199"/>
      <c r="W58" s="199"/>
      <c r="X58" s="199"/>
      <c r="Y58" s="152"/>
      <c r="Z58" s="152"/>
      <c r="AA58" s="152"/>
      <c r="AB58" s="152"/>
      <c r="AC58" s="152"/>
      <c r="AD58" s="152"/>
      <c r="AE58" s="152"/>
      <c r="AF58" s="152"/>
      <c r="AG58" s="152"/>
      <c r="AH58" s="152"/>
      <c r="AI58" s="152"/>
      <c r="AJ58" s="152"/>
      <c r="AK58" s="152"/>
      <c r="AL58" s="152"/>
      <c r="AM58" s="187"/>
    </row>
    <row r="59" spans="1:39" ht="12.75">
      <c r="A59" s="153"/>
      <c r="B59" s="199"/>
      <c r="C59" s="198"/>
      <c r="D59" s="199"/>
      <c r="E59" s="199"/>
      <c r="F59" s="199"/>
      <c r="G59" s="199"/>
      <c r="H59" s="199"/>
      <c r="I59" s="199"/>
      <c r="J59" s="199"/>
      <c r="K59" s="199"/>
      <c r="L59" s="199"/>
      <c r="M59" s="199"/>
      <c r="N59" s="199"/>
      <c r="O59" s="199"/>
      <c r="P59" s="199"/>
      <c r="Q59" s="199"/>
      <c r="R59" s="199"/>
      <c r="S59" s="199"/>
      <c r="T59" s="199"/>
      <c r="U59" s="199"/>
      <c r="V59" s="199"/>
      <c r="W59" s="199"/>
      <c r="X59" s="199"/>
      <c r="Y59" s="152"/>
      <c r="Z59" s="152"/>
      <c r="AA59" s="152"/>
      <c r="AB59" s="152"/>
      <c r="AC59" s="152"/>
      <c r="AD59" s="152"/>
      <c r="AE59" s="152"/>
      <c r="AF59" s="152"/>
      <c r="AG59" s="152"/>
      <c r="AH59" s="152"/>
      <c r="AI59" s="152"/>
      <c r="AJ59" s="152"/>
      <c r="AK59" s="152"/>
      <c r="AL59" s="152"/>
      <c r="AM59" s="187"/>
    </row>
    <row r="60" spans="1:39" ht="12.75">
      <c r="A60" s="153"/>
      <c r="B60" s="199"/>
      <c r="C60" s="198"/>
      <c r="D60" s="199"/>
      <c r="E60" s="199"/>
      <c r="F60" s="199"/>
      <c r="G60" s="199"/>
      <c r="H60" s="199"/>
      <c r="I60" s="199"/>
      <c r="J60" s="199"/>
      <c r="K60" s="199"/>
      <c r="L60" s="199"/>
      <c r="M60" s="199"/>
      <c r="N60" s="199"/>
      <c r="O60" s="199"/>
      <c r="P60" s="199"/>
      <c r="Q60" s="199"/>
      <c r="R60" s="199"/>
      <c r="S60" s="199"/>
      <c r="T60" s="199"/>
      <c r="U60" s="199"/>
      <c r="V60" s="199"/>
      <c r="W60" s="199"/>
      <c r="X60" s="199"/>
      <c r="Y60" s="152"/>
      <c r="Z60" s="152"/>
      <c r="AA60" s="152"/>
      <c r="AB60" s="152"/>
      <c r="AC60" s="152"/>
      <c r="AD60" s="152"/>
      <c r="AE60" s="152"/>
      <c r="AF60" s="152"/>
      <c r="AG60" s="152"/>
      <c r="AH60" s="152"/>
      <c r="AI60" s="152"/>
      <c r="AJ60" s="152"/>
      <c r="AK60" s="152"/>
      <c r="AL60" s="152"/>
      <c r="AM60" s="187"/>
    </row>
    <row r="61" spans="1:39" ht="12.75">
      <c r="A61" s="153"/>
      <c r="B61" s="199"/>
      <c r="C61" s="198"/>
      <c r="D61" s="199"/>
      <c r="E61" s="199"/>
      <c r="F61" s="199"/>
      <c r="G61" s="199"/>
      <c r="H61" s="199"/>
      <c r="I61" s="199"/>
      <c r="J61" s="199"/>
      <c r="K61" s="199"/>
      <c r="L61" s="199"/>
      <c r="M61" s="199"/>
      <c r="N61" s="199"/>
      <c r="O61" s="199"/>
      <c r="P61" s="199"/>
      <c r="Q61" s="199"/>
      <c r="R61" s="199"/>
      <c r="S61" s="199"/>
      <c r="T61" s="199"/>
      <c r="U61" s="199"/>
      <c r="V61" s="199"/>
      <c r="W61" s="199"/>
      <c r="X61" s="199"/>
      <c r="Y61" s="152"/>
      <c r="Z61" s="152"/>
      <c r="AA61" s="152"/>
      <c r="AB61" s="152"/>
      <c r="AC61" s="152"/>
      <c r="AD61" s="152"/>
      <c r="AE61" s="152"/>
      <c r="AF61" s="152"/>
      <c r="AG61" s="152"/>
      <c r="AH61" s="152"/>
      <c r="AI61" s="152"/>
      <c r="AJ61" s="152"/>
      <c r="AK61" s="152"/>
      <c r="AL61" s="152"/>
      <c r="AM61" s="187"/>
    </row>
    <row r="62" spans="1:39" ht="12.75">
      <c r="A62" s="153"/>
      <c r="B62" s="199"/>
      <c r="C62" s="198"/>
      <c r="D62" s="199"/>
      <c r="E62" s="199"/>
      <c r="F62" s="199"/>
      <c r="G62" s="199"/>
      <c r="H62" s="199"/>
      <c r="I62" s="199"/>
      <c r="J62" s="199"/>
      <c r="K62" s="199"/>
      <c r="L62" s="199"/>
      <c r="M62" s="199"/>
      <c r="N62" s="199"/>
      <c r="O62" s="199"/>
      <c r="P62" s="199"/>
      <c r="Q62" s="199"/>
      <c r="R62" s="199"/>
      <c r="S62" s="199"/>
      <c r="T62" s="199"/>
      <c r="U62" s="199"/>
      <c r="V62" s="199"/>
      <c r="W62" s="199"/>
      <c r="X62" s="199"/>
      <c r="Y62" s="152"/>
      <c r="Z62" s="152"/>
      <c r="AA62" s="152"/>
      <c r="AB62" s="152"/>
      <c r="AC62" s="152"/>
      <c r="AD62" s="152"/>
      <c r="AE62" s="152"/>
      <c r="AF62" s="152"/>
      <c r="AG62" s="152"/>
      <c r="AH62" s="152"/>
      <c r="AI62" s="152"/>
      <c r="AJ62" s="152"/>
      <c r="AK62" s="152"/>
      <c r="AL62" s="152"/>
      <c r="AM62" s="187"/>
    </row>
    <row r="63" spans="1:39" ht="12.75">
      <c r="A63" s="153"/>
      <c r="B63" s="199"/>
      <c r="C63" s="198"/>
      <c r="D63" s="199"/>
      <c r="E63" s="199"/>
      <c r="F63" s="199"/>
      <c r="G63" s="199"/>
      <c r="H63" s="199"/>
      <c r="I63" s="199"/>
      <c r="J63" s="199"/>
      <c r="K63" s="199"/>
      <c r="L63" s="199"/>
      <c r="M63" s="199"/>
      <c r="N63" s="199"/>
      <c r="O63" s="199"/>
      <c r="P63" s="199"/>
      <c r="Q63" s="199"/>
      <c r="R63" s="199"/>
      <c r="S63" s="199"/>
      <c r="T63" s="199"/>
      <c r="U63" s="199"/>
      <c r="V63" s="199"/>
      <c r="W63" s="199"/>
      <c r="X63" s="199"/>
      <c r="Y63" s="152"/>
      <c r="Z63" s="152"/>
      <c r="AA63" s="152"/>
      <c r="AB63" s="152"/>
      <c r="AC63" s="152"/>
      <c r="AD63" s="152"/>
      <c r="AE63" s="152"/>
      <c r="AF63" s="152"/>
      <c r="AG63" s="152"/>
      <c r="AH63" s="152"/>
      <c r="AI63" s="152"/>
      <c r="AJ63" s="152"/>
      <c r="AK63" s="152"/>
      <c r="AL63" s="152"/>
      <c r="AM63" s="187"/>
    </row>
    <row r="64" spans="1:39" ht="13.5" thickBot="1">
      <c r="A64" s="192"/>
      <c r="B64" s="200"/>
      <c r="C64" s="201"/>
      <c r="D64" s="200"/>
      <c r="E64" s="200"/>
      <c r="F64" s="200"/>
      <c r="G64" s="200"/>
      <c r="H64" s="200"/>
      <c r="I64" s="200"/>
      <c r="J64" s="200"/>
      <c r="K64" s="200"/>
      <c r="L64" s="200"/>
      <c r="M64" s="200"/>
      <c r="N64" s="200"/>
      <c r="O64" s="200"/>
      <c r="P64" s="200"/>
      <c r="Q64" s="200"/>
      <c r="R64" s="200"/>
      <c r="S64" s="200"/>
      <c r="T64" s="200"/>
      <c r="U64" s="200"/>
      <c r="V64" s="200"/>
      <c r="W64" s="200"/>
      <c r="X64" s="200"/>
      <c r="Y64" s="154"/>
      <c r="Z64" s="154"/>
      <c r="AA64" s="154"/>
      <c r="AB64" s="154"/>
      <c r="AC64" s="154"/>
      <c r="AD64" s="154"/>
      <c r="AE64" s="154"/>
      <c r="AF64" s="154"/>
      <c r="AG64" s="154"/>
      <c r="AH64" s="154"/>
      <c r="AI64" s="154"/>
      <c r="AJ64" s="154"/>
      <c r="AK64" s="154"/>
      <c r="AL64" s="154"/>
      <c r="AM64" s="193"/>
    </row>
  </sheetData>
  <sheetProtection password="E5C0" sheet="1" objects="1" scenarios="1"/>
  <mergeCells count="106">
    <mergeCell ref="K39:L39"/>
    <mergeCell ref="K40:L40"/>
    <mergeCell ref="K29:L29"/>
    <mergeCell ref="K30:L30"/>
    <mergeCell ref="K31:L31"/>
    <mergeCell ref="K32:L32"/>
    <mergeCell ref="K24:L24"/>
    <mergeCell ref="K23:L23"/>
    <mergeCell ref="K21:L21"/>
    <mergeCell ref="K22:L22"/>
    <mergeCell ref="U37:W37"/>
    <mergeCell ref="U38:W38"/>
    <mergeCell ref="K28:L28"/>
    <mergeCell ref="K36:L36"/>
    <mergeCell ref="K37:L37"/>
    <mergeCell ref="K38:L38"/>
    <mergeCell ref="U39:W39"/>
    <mergeCell ref="U40:W40"/>
    <mergeCell ref="U22:W22"/>
    <mergeCell ref="U21:W21"/>
    <mergeCell ref="U27:W28"/>
    <mergeCell ref="U35:W36"/>
    <mergeCell ref="U29:W29"/>
    <mergeCell ref="U30:W30"/>
    <mergeCell ref="U31:W31"/>
    <mergeCell ref="U32:W32"/>
    <mergeCell ref="A11:D11"/>
    <mergeCell ref="E8:J9"/>
    <mergeCell ref="E14:J14"/>
    <mergeCell ref="E15:J15"/>
    <mergeCell ref="B12:C12"/>
    <mergeCell ref="E11:J11"/>
    <mergeCell ref="E12:J12"/>
    <mergeCell ref="E13:J13"/>
    <mergeCell ref="B13:C13"/>
    <mergeCell ref="B14:C14"/>
    <mergeCell ref="K44:L44"/>
    <mergeCell ref="K48:L48"/>
    <mergeCell ref="M42:W42"/>
    <mergeCell ref="M43:P43"/>
    <mergeCell ref="Q43:R43"/>
    <mergeCell ref="U48:W48"/>
    <mergeCell ref="U43:W44"/>
    <mergeCell ref="U45:W45"/>
    <mergeCell ref="U46:W46"/>
    <mergeCell ref="U47:W47"/>
    <mergeCell ref="X42:X44"/>
    <mergeCell ref="B34:B36"/>
    <mergeCell ref="C34:C36"/>
    <mergeCell ref="Q35:R35"/>
    <mergeCell ref="M35:P35"/>
    <mergeCell ref="M34:W34"/>
    <mergeCell ref="D34:L34"/>
    <mergeCell ref="B42:B44"/>
    <mergeCell ref="C42:C44"/>
    <mergeCell ref="K43:L43"/>
    <mergeCell ref="D17:W17"/>
    <mergeCell ref="U19:W20"/>
    <mergeCell ref="K20:L20"/>
    <mergeCell ref="C54:D54"/>
    <mergeCell ref="C50:D50"/>
    <mergeCell ref="D42:L42"/>
    <mergeCell ref="K45:L45"/>
    <mergeCell ref="K46:L46"/>
    <mergeCell ref="K47:L47"/>
    <mergeCell ref="D41:W41"/>
    <mergeCell ref="B26:B28"/>
    <mergeCell ref="C26:C28"/>
    <mergeCell ref="M19:P19"/>
    <mergeCell ref="D25:W25"/>
    <mergeCell ref="D26:L26"/>
    <mergeCell ref="B18:B20"/>
    <mergeCell ref="M27:P27"/>
    <mergeCell ref="C18:C20"/>
    <mergeCell ref="M18:W18"/>
    <mergeCell ref="U24:W24"/>
    <mergeCell ref="AF42:AK43"/>
    <mergeCell ref="AF26:AI27"/>
    <mergeCell ref="X26:X28"/>
    <mergeCell ref="AD28:AE28"/>
    <mergeCell ref="Y42:AE43"/>
    <mergeCell ref="Y34:AE35"/>
    <mergeCell ref="Y26:AE27"/>
    <mergeCell ref="AD31:AE31"/>
    <mergeCell ref="AD30:AE30"/>
    <mergeCell ref="X34:X36"/>
    <mergeCell ref="AF18:AH19"/>
    <mergeCell ref="D18:L18"/>
    <mergeCell ref="X18:X20"/>
    <mergeCell ref="AF34:AK35"/>
    <mergeCell ref="Y33:AK33"/>
    <mergeCell ref="AD20:AE20"/>
    <mergeCell ref="AD21:AE21"/>
    <mergeCell ref="Y18:AE19"/>
    <mergeCell ref="AD32:AE32"/>
    <mergeCell ref="U23:W23"/>
    <mergeCell ref="E10:J10"/>
    <mergeCell ref="D33:W33"/>
    <mergeCell ref="Y41:AL41"/>
    <mergeCell ref="AD22:AE22"/>
    <mergeCell ref="AD23:AE23"/>
    <mergeCell ref="AD24:AE24"/>
    <mergeCell ref="AD29:AE29"/>
    <mergeCell ref="Y25:AI25"/>
    <mergeCell ref="M26:W26"/>
    <mergeCell ref="Y17:AH17"/>
  </mergeCells>
  <dataValidations count="4">
    <dataValidation type="list" allowBlank="1" showInputMessage="1" showErrorMessage="1" sqref="D12">
      <formula1>Width</formula1>
    </dataValidation>
    <dataValidation type="list" allowBlank="1" showInputMessage="1" showErrorMessage="1" sqref="D13">
      <formula1>frmht</formula1>
    </dataValidation>
    <dataValidation type="list" allowBlank="1" showInputMessage="1" showErrorMessage="1" sqref="D14">
      <formula1>Undercut</formula1>
    </dataValidation>
    <dataValidation type="list" allowBlank="1" showInputMessage="1" showErrorMessage="1" sqref="D15">
      <formula1>HingePreps</formula1>
    </dataValidation>
  </dataValidations>
  <printOptions/>
  <pageMargins left="0.32" right="0.16" top="1" bottom="1" header="0.5" footer="0.5"/>
  <pageSetup fitToHeight="1" fitToWidth="1" horizontalDpi="600" verticalDpi="600" orientation="landscape" scale="41" r:id="rId4"/>
  <drawing r:id="rId3"/>
  <legacyDrawing r:id="rId2"/>
</worksheet>
</file>

<file path=xl/worksheets/sheet10.xml><?xml version="1.0" encoding="utf-8"?>
<worksheet xmlns="http://schemas.openxmlformats.org/spreadsheetml/2006/main" xmlns:r="http://schemas.openxmlformats.org/officeDocument/2006/relationships">
  <sheetPr>
    <tabColor indexed="29"/>
    <pageSetUpPr fitToPage="1"/>
  </sheetPr>
  <dimension ref="A1:AE86"/>
  <sheetViews>
    <sheetView showGridLines="0" zoomScalePageLayoutView="0" workbookViewId="0" topLeftCell="A1">
      <selection activeCell="AC73" sqref="AC73"/>
    </sheetView>
  </sheetViews>
  <sheetFormatPr defaultColWidth="9.140625" defaultRowHeight="18" customHeight="1"/>
  <cols>
    <col min="1" max="1" width="5.7109375" style="0" customWidth="1"/>
    <col min="2" max="2" width="4.57421875" style="0" customWidth="1"/>
    <col min="3" max="8" width="4.28125" style="0" customWidth="1"/>
    <col min="9" max="9" width="0.85546875" style="0" customWidth="1"/>
    <col min="10" max="10" width="0.71875" style="0" customWidth="1"/>
    <col min="11" max="11" width="3.28125" style="0" customWidth="1"/>
    <col min="12" max="12" width="1.8515625" style="0" customWidth="1"/>
    <col min="13" max="13" width="4.57421875" style="0" customWidth="1"/>
    <col min="14" max="14" width="4.7109375" style="0" customWidth="1"/>
    <col min="15" max="15" width="4.8515625" style="0" customWidth="1"/>
    <col min="16" max="17" width="4.28125" style="0" customWidth="1"/>
    <col min="18" max="18" width="4.57421875" style="0" customWidth="1"/>
    <col min="19" max="19" width="5.421875" style="0" customWidth="1"/>
    <col min="20" max="20" width="5.00390625" style="0" customWidth="1"/>
    <col min="21" max="21" width="4.28125" style="0" customWidth="1"/>
    <col min="22" max="22" width="1.28515625" style="0" customWidth="1"/>
    <col min="23" max="24" width="4.28125" style="0" customWidth="1"/>
    <col min="25" max="25" width="6.140625" style="0" customWidth="1"/>
    <col min="26" max="26" width="4.28125" style="0" customWidth="1"/>
  </cols>
  <sheetData>
    <row r="1" spans="1:31" ht="18" customHeight="1"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1" ht="15.75" customHeight="1" thickBot="1">
      <c r="A2" s="2"/>
      <c r="B2" s="1"/>
      <c r="C2" s="1"/>
      <c r="D2" s="1"/>
      <c r="E2" s="1"/>
      <c r="F2" s="1"/>
      <c r="G2" s="1"/>
      <c r="H2" s="1"/>
      <c r="I2" s="1"/>
      <c r="J2" s="1"/>
      <c r="K2" s="1"/>
      <c r="L2" s="1"/>
      <c r="M2" s="248">
        <v>445</v>
      </c>
      <c r="N2" s="248"/>
      <c r="O2" s="248"/>
      <c r="P2" s="248"/>
      <c r="Q2" s="248"/>
      <c r="R2" s="248"/>
      <c r="S2" s="248"/>
      <c r="T2" s="248"/>
      <c r="U2" s="248"/>
      <c r="V2" s="1"/>
      <c r="W2" s="1"/>
      <c r="X2" s="1"/>
      <c r="Y2" s="259">
        <f>'Config.'!$D$12</f>
        <v>36</v>
      </c>
      <c r="Z2" s="246"/>
      <c r="AA2" s="101" t="s">
        <v>85</v>
      </c>
      <c r="AB2" s="1"/>
      <c r="AC2" s="98">
        <f>'Config.'!$D$12+1.25</f>
        <v>37.25</v>
      </c>
      <c r="AD2" s="101" t="s">
        <v>83</v>
      </c>
      <c r="AE2" s="88"/>
    </row>
    <row r="3" spans="1:31" ht="12.75" customHeight="1" thickBot="1">
      <c r="A3" s="2"/>
      <c r="B3" s="1"/>
      <c r="C3" s="1"/>
      <c r="D3" s="1"/>
      <c r="E3" s="1"/>
      <c r="F3" s="1"/>
      <c r="G3" s="1"/>
      <c r="H3" s="1"/>
      <c r="I3" s="1"/>
      <c r="J3" s="1"/>
      <c r="K3" s="1"/>
      <c r="L3" s="1"/>
      <c r="M3" s="105"/>
      <c r="N3" s="89"/>
      <c r="O3" s="89"/>
      <c r="P3" s="255">
        <f>'Config.'!D12-0.1875</f>
        <v>35.8125</v>
      </c>
      <c r="Q3" s="256"/>
      <c r="R3" s="90"/>
      <c r="S3" s="90"/>
      <c r="T3" s="89"/>
      <c r="U3" s="10"/>
      <c r="V3" s="1"/>
      <c r="W3" s="1"/>
      <c r="X3" s="1"/>
      <c r="Y3" s="249">
        <f>'Config.'!$D$13</f>
        <v>84.1875</v>
      </c>
      <c r="Z3" s="246"/>
      <c r="AA3" s="91" t="s">
        <v>82</v>
      </c>
      <c r="AB3" s="1"/>
      <c r="AC3" s="98">
        <f>Y3+13/16</f>
        <v>85</v>
      </c>
      <c r="AD3" s="101" t="s">
        <v>84</v>
      </c>
      <c r="AE3" s="88"/>
    </row>
    <row r="4" spans="1:31" ht="13.5" customHeight="1" thickBot="1">
      <c r="A4" s="2"/>
      <c r="B4" s="1"/>
      <c r="C4" s="1"/>
      <c r="D4" s="1"/>
      <c r="E4" s="1"/>
      <c r="F4" s="1"/>
      <c r="G4" s="1"/>
      <c r="H4" s="1"/>
      <c r="I4" s="1"/>
      <c r="J4" s="1"/>
      <c r="K4" s="1"/>
      <c r="L4" s="1"/>
      <c r="M4" s="105"/>
      <c r="N4" s="89"/>
      <c r="O4" s="89"/>
      <c r="P4" s="257"/>
      <c r="Q4" s="258"/>
      <c r="R4" s="107"/>
      <c r="S4" s="90"/>
      <c r="T4" s="89"/>
      <c r="U4" s="10"/>
      <c r="V4" s="1"/>
      <c r="W4" s="1"/>
      <c r="X4" s="1"/>
      <c r="Y4" s="249">
        <f>'Config.'!$D$14</f>
        <v>0.75</v>
      </c>
      <c r="Z4" s="246"/>
      <c r="AA4" s="91" t="s">
        <v>81</v>
      </c>
      <c r="AB4" s="1"/>
      <c r="AE4" s="88"/>
    </row>
    <row r="5" spans="1:31" ht="3"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88"/>
    </row>
    <row r="6" spans="1:31" ht="18" customHeight="1" thickBot="1" thickTop="1">
      <c r="A6" s="100"/>
      <c r="B6" s="3"/>
      <c r="C6" s="3"/>
      <c r="D6" s="3"/>
      <c r="E6" s="3"/>
      <c r="F6" s="3"/>
      <c r="G6" s="3"/>
      <c r="H6" s="3"/>
      <c r="I6" s="1"/>
      <c r="J6" s="114"/>
      <c r="K6" s="116"/>
      <c r="L6" s="1"/>
      <c r="M6" s="114"/>
      <c r="N6" s="115"/>
      <c r="O6" s="115"/>
      <c r="P6" s="115"/>
      <c r="Q6" s="115"/>
      <c r="R6" s="115"/>
      <c r="S6" s="115"/>
      <c r="T6" s="115"/>
      <c r="U6" s="116"/>
      <c r="V6" s="1"/>
      <c r="W6" s="3"/>
      <c r="X6" s="3"/>
      <c r="Y6" s="3"/>
      <c r="Z6" s="3"/>
      <c r="AA6" s="1"/>
      <c r="AB6" s="1"/>
      <c r="AC6" s="1"/>
      <c r="AD6" s="1"/>
      <c r="AE6" s="88"/>
    </row>
    <row r="7" spans="1:31" ht="18" customHeight="1" thickBot="1">
      <c r="A7" s="2"/>
      <c r="B7" s="1"/>
      <c r="C7" s="1"/>
      <c r="D7" s="1"/>
      <c r="E7" s="1"/>
      <c r="F7" s="1"/>
      <c r="G7" s="251">
        <f>'Config.'!M39</f>
        <v>10.5</v>
      </c>
      <c r="H7" s="252"/>
      <c r="I7" s="1"/>
      <c r="J7" s="118"/>
      <c r="K7" s="117"/>
      <c r="L7" s="1"/>
      <c r="M7" s="274">
        <f>'Config.'!AF39</f>
        <v>8.25</v>
      </c>
      <c r="N7" s="273"/>
      <c r="O7" s="113"/>
      <c r="P7" s="113"/>
      <c r="Q7" s="113"/>
      <c r="R7" s="113"/>
      <c r="S7" s="113"/>
      <c r="T7" s="113"/>
      <c r="U7" s="117"/>
      <c r="V7" s="1"/>
      <c r="W7" s="1"/>
      <c r="X7" s="1"/>
      <c r="Y7" s="1"/>
      <c r="Z7" s="1"/>
      <c r="AA7" s="1"/>
      <c r="AB7" s="1"/>
      <c r="AC7" s="1"/>
      <c r="AD7" s="1"/>
      <c r="AE7" s="88"/>
    </row>
    <row r="8" spans="1:31" ht="18" customHeight="1" thickBot="1">
      <c r="A8" s="2"/>
      <c r="B8" s="1"/>
      <c r="C8" s="1"/>
      <c r="D8" s="1"/>
      <c r="E8" s="1"/>
      <c r="F8" s="1"/>
      <c r="G8" s="92"/>
      <c r="H8" s="92"/>
      <c r="I8" s="1"/>
      <c r="J8" s="118"/>
      <c r="K8" s="117"/>
      <c r="L8" s="1"/>
      <c r="M8" s="118"/>
      <c r="N8" s="113"/>
      <c r="O8" s="113"/>
      <c r="P8" s="113"/>
      <c r="Q8" s="113"/>
      <c r="R8" s="113"/>
      <c r="S8" s="113"/>
      <c r="T8" s="113"/>
      <c r="U8" s="117"/>
      <c r="V8" s="1"/>
      <c r="W8" s="1"/>
      <c r="X8" s="1"/>
      <c r="Y8" s="1"/>
      <c r="Z8" s="1"/>
      <c r="AA8" s="1"/>
      <c r="AB8" s="1"/>
      <c r="AC8" s="1"/>
      <c r="AD8" s="1"/>
      <c r="AE8" s="88"/>
    </row>
    <row r="9" spans="1:31" ht="18" customHeight="1">
      <c r="A9" s="2"/>
      <c r="B9" s="1"/>
      <c r="C9" s="1"/>
      <c r="D9" s="1"/>
      <c r="E9" s="1"/>
      <c r="F9" s="1"/>
      <c r="G9" s="4"/>
      <c r="H9" s="1"/>
      <c r="I9" s="1"/>
      <c r="J9" s="118"/>
      <c r="K9" s="81"/>
      <c r="L9" s="1"/>
      <c r="M9" s="119"/>
      <c r="N9" s="120"/>
      <c r="O9" s="113"/>
      <c r="P9" s="113"/>
      <c r="Q9" s="113"/>
      <c r="R9" s="113"/>
      <c r="S9" s="113"/>
      <c r="T9" s="113"/>
      <c r="U9" s="117"/>
      <c r="V9" s="1"/>
      <c r="W9" s="1"/>
      <c r="X9" s="1"/>
      <c r="Y9" s="1"/>
      <c r="Z9" s="1"/>
      <c r="AA9" s="1"/>
      <c r="AB9" s="1"/>
      <c r="AC9" s="1"/>
      <c r="AD9" s="1"/>
      <c r="AE9" s="88"/>
    </row>
    <row r="10" spans="1:31" ht="18" customHeight="1" thickBot="1">
      <c r="A10" s="2"/>
      <c r="B10" s="1"/>
      <c r="C10" s="1"/>
      <c r="D10" s="1"/>
      <c r="E10" s="1"/>
      <c r="F10" s="1"/>
      <c r="G10" s="3"/>
      <c r="H10" s="3"/>
      <c r="I10" s="1"/>
      <c r="J10" s="118"/>
      <c r="K10" s="111"/>
      <c r="L10" s="84"/>
      <c r="M10" s="118"/>
      <c r="N10" s="113"/>
      <c r="O10" s="113"/>
      <c r="P10" s="113"/>
      <c r="Q10" s="113"/>
      <c r="R10" s="113"/>
      <c r="S10" s="113"/>
      <c r="T10" s="113"/>
      <c r="U10" s="117"/>
      <c r="V10" s="1"/>
      <c r="W10" s="1"/>
      <c r="X10" s="1"/>
      <c r="Y10" s="1"/>
      <c r="Z10" s="1"/>
      <c r="AA10" s="1"/>
      <c r="AB10" s="1"/>
      <c r="AC10" s="1"/>
      <c r="AD10" s="1"/>
      <c r="AE10" s="88"/>
    </row>
    <row r="11" spans="1:31" ht="18" customHeight="1" thickBot="1">
      <c r="A11" s="2"/>
      <c r="B11" s="1"/>
      <c r="C11" s="1"/>
      <c r="D11" s="1"/>
      <c r="E11" s="249">
        <f>'Config.'!N39</f>
        <v>31.5</v>
      </c>
      <c r="F11" s="246"/>
      <c r="G11" s="1"/>
      <c r="H11" s="1"/>
      <c r="I11" s="1"/>
      <c r="J11" s="118"/>
      <c r="K11" s="117"/>
      <c r="L11" s="93"/>
      <c r="M11" s="118"/>
      <c r="N11" s="113"/>
      <c r="O11" s="274">
        <f>'Config.'!AG39</f>
        <v>29.25</v>
      </c>
      <c r="P11" s="273"/>
      <c r="Q11" s="113"/>
      <c r="R11" s="113"/>
      <c r="S11" s="113"/>
      <c r="T11" s="113"/>
      <c r="U11" s="117"/>
      <c r="V11" s="1"/>
      <c r="W11" s="1"/>
      <c r="X11" s="1"/>
      <c r="Y11" s="1"/>
      <c r="Z11" s="1"/>
      <c r="AA11" s="1"/>
      <c r="AB11" s="1"/>
      <c r="AC11" s="1"/>
      <c r="AD11" s="1"/>
      <c r="AE11" s="88"/>
    </row>
    <row r="12" spans="1:31" ht="18" customHeight="1">
      <c r="A12" s="2"/>
      <c r="B12" s="1"/>
      <c r="C12" s="1"/>
      <c r="D12" s="1"/>
      <c r="E12" s="1"/>
      <c r="F12" s="1"/>
      <c r="G12" s="1"/>
      <c r="H12" s="1"/>
      <c r="I12" s="1"/>
      <c r="J12" s="118"/>
      <c r="K12" s="117"/>
      <c r="L12" s="93"/>
      <c r="M12" s="118"/>
      <c r="N12" s="113"/>
      <c r="O12" s="113"/>
      <c r="P12" s="113"/>
      <c r="Q12" s="113"/>
      <c r="R12" s="113"/>
      <c r="S12" s="113"/>
      <c r="T12" s="113"/>
      <c r="U12" s="117"/>
      <c r="V12" s="1"/>
      <c r="W12" s="1"/>
      <c r="X12" s="1"/>
      <c r="Y12" s="1"/>
      <c r="Z12" s="1"/>
      <c r="AA12" s="1"/>
      <c r="AB12" s="1"/>
      <c r="AC12" s="1"/>
      <c r="AD12" s="1"/>
      <c r="AE12" s="88"/>
    </row>
    <row r="13" spans="1:31" ht="18" customHeight="1" thickBot="1">
      <c r="A13" s="2"/>
      <c r="B13" s="1"/>
      <c r="C13" s="1"/>
      <c r="D13" s="1"/>
      <c r="E13" s="1"/>
      <c r="F13" s="1"/>
      <c r="G13" s="1"/>
      <c r="H13" s="1"/>
      <c r="I13" s="1"/>
      <c r="J13" s="118"/>
      <c r="K13" s="117"/>
      <c r="L13" s="93"/>
      <c r="M13" s="118"/>
      <c r="N13" s="113"/>
      <c r="O13" s="113"/>
      <c r="P13" s="113"/>
      <c r="Q13" s="113"/>
      <c r="R13" s="113"/>
      <c r="S13" s="113"/>
      <c r="T13" s="113"/>
      <c r="U13" s="117"/>
      <c r="V13" s="1"/>
      <c r="W13" s="1"/>
      <c r="X13" s="1"/>
      <c r="Y13" s="1"/>
      <c r="Z13" s="1"/>
      <c r="AA13" s="1"/>
      <c r="AB13" s="1"/>
      <c r="AC13" s="1"/>
      <c r="AD13" s="1"/>
      <c r="AE13" s="88"/>
    </row>
    <row r="14" spans="1:31" ht="18" customHeight="1" thickBot="1">
      <c r="A14" s="2"/>
      <c r="B14" s="1"/>
      <c r="C14" s="1"/>
      <c r="D14" s="1"/>
      <c r="E14" s="1"/>
      <c r="F14" s="1"/>
      <c r="G14" s="1"/>
      <c r="H14" s="1"/>
      <c r="I14" s="1"/>
      <c r="J14" s="118"/>
      <c r="K14" s="117"/>
      <c r="L14" s="93"/>
      <c r="M14" s="118"/>
      <c r="N14" s="113"/>
      <c r="O14" s="113"/>
      <c r="P14" s="113"/>
      <c r="Q14" s="113"/>
      <c r="R14" s="113"/>
      <c r="S14" s="113"/>
      <c r="T14" s="113"/>
      <c r="U14" s="117"/>
      <c r="V14" s="1"/>
      <c r="W14" s="249">
        <f>'Config.'!U39</f>
        <v>44</v>
      </c>
      <c r="X14" s="246"/>
      <c r="Y14" s="1"/>
      <c r="Z14" s="1"/>
      <c r="AA14" s="1"/>
      <c r="AB14" s="1"/>
      <c r="AC14" s="1"/>
      <c r="AD14" s="1"/>
      <c r="AE14" s="88"/>
    </row>
    <row r="15" spans="1:31" ht="18" customHeight="1">
      <c r="A15" s="2"/>
      <c r="B15" s="1"/>
      <c r="C15" s="1"/>
      <c r="D15" s="1"/>
      <c r="E15" s="1"/>
      <c r="F15" s="1"/>
      <c r="G15" s="1"/>
      <c r="H15" s="1"/>
      <c r="I15" s="1"/>
      <c r="J15" s="118"/>
      <c r="K15" s="117"/>
      <c r="L15" s="93"/>
      <c r="M15" s="118"/>
      <c r="N15" s="113"/>
      <c r="O15" s="113"/>
      <c r="P15" s="113"/>
      <c r="Q15" s="113"/>
      <c r="R15" s="113"/>
      <c r="S15" s="113"/>
      <c r="T15" s="113"/>
      <c r="U15" s="117"/>
      <c r="V15" s="1"/>
      <c r="W15" s="1"/>
      <c r="X15" s="1"/>
      <c r="Y15" s="1"/>
      <c r="Z15" s="1"/>
      <c r="AA15" s="1"/>
      <c r="AB15" s="1"/>
      <c r="AC15" s="1"/>
      <c r="AD15" s="1"/>
      <c r="AE15" s="88"/>
    </row>
    <row r="16" spans="1:31" ht="18" customHeight="1" thickBot="1">
      <c r="A16" s="2"/>
      <c r="B16" s="1"/>
      <c r="C16" s="1"/>
      <c r="D16" s="1"/>
      <c r="E16" s="1"/>
      <c r="F16" s="1"/>
      <c r="G16" s="1"/>
      <c r="H16" s="1"/>
      <c r="I16" s="1"/>
      <c r="J16" s="118"/>
      <c r="K16" s="117"/>
      <c r="L16" s="93"/>
      <c r="M16" s="118"/>
      <c r="N16" s="113"/>
      <c r="O16" s="113"/>
      <c r="P16" s="113"/>
      <c r="Q16" s="113"/>
      <c r="R16" s="113"/>
      <c r="S16" s="113"/>
      <c r="T16" s="113"/>
      <c r="U16" s="117"/>
      <c r="V16" s="1"/>
      <c r="W16" s="1"/>
      <c r="X16" s="1"/>
      <c r="Y16" s="1"/>
      <c r="Z16" s="1"/>
      <c r="AA16" s="1"/>
      <c r="AB16" s="1"/>
      <c r="AC16" s="1"/>
      <c r="AD16" s="1"/>
      <c r="AE16" s="88"/>
    </row>
    <row r="17" spans="1:31" ht="18" customHeight="1">
      <c r="A17" s="2"/>
      <c r="B17" s="1"/>
      <c r="C17" s="1"/>
      <c r="D17" s="1"/>
      <c r="E17" s="1"/>
      <c r="F17" s="1"/>
      <c r="G17" s="1"/>
      <c r="H17" s="1"/>
      <c r="I17" s="1"/>
      <c r="J17" s="118"/>
      <c r="K17" s="81"/>
      <c r="L17" s="93"/>
      <c r="M17" s="119"/>
      <c r="N17" s="120"/>
      <c r="O17" s="120"/>
      <c r="P17" s="120"/>
      <c r="Q17" s="113"/>
      <c r="R17" s="113"/>
      <c r="S17" s="113"/>
      <c r="T17" s="113"/>
      <c r="U17" s="117"/>
      <c r="V17" s="1"/>
      <c r="W17" s="1"/>
      <c r="X17" s="1"/>
      <c r="Y17" s="1"/>
      <c r="Z17" s="1"/>
      <c r="AA17" s="1"/>
      <c r="AB17" s="1"/>
      <c r="AC17" s="1"/>
      <c r="AD17" s="1"/>
      <c r="AE17" s="88"/>
    </row>
    <row r="18" spans="1:31" ht="18" customHeight="1" thickBot="1">
      <c r="A18" s="2"/>
      <c r="B18" s="1"/>
      <c r="C18" s="1"/>
      <c r="D18" s="1"/>
      <c r="E18" s="3"/>
      <c r="F18" s="3"/>
      <c r="G18" s="3"/>
      <c r="H18" s="3"/>
      <c r="I18" s="1"/>
      <c r="J18" s="118"/>
      <c r="K18" s="111"/>
      <c r="L18" s="93"/>
      <c r="M18" s="118"/>
      <c r="N18" s="113"/>
      <c r="O18" s="113"/>
      <c r="P18" s="113"/>
      <c r="Q18" s="113"/>
      <c r="R18" s="113"/>
      <c r="S18" s="113"/>
      <c r="T18" s="113"/>
      <c r="U18" s="117"/>
      <c r="V18" s="1"/>
      <c r="W18" s="1"/>
      <c r="X18" s="1"/>
      <c r="Y18" s="1"/>
      <c r="Z18" s="1"/>
      <c r="AA18" s="1"/>
      <c r="AB18" s="1"/>
      <c r="AC18" s="1"/>
      <c r="AD18" s="1"/>
      <c r="AE18" s="88"/>
    </row>
    <row r="19" spans="1:31" ht="18" customHeight="1" thickBot="1">
      <c r="A19" s="2"/>
      <c r="B19" s="1"/>
      <c r="C19" s="1"/>
      <c r="D19" s="1"/>
      <c r="E19" s="82"/>
      <c r="F19" s="82"/>
      <c r="G19" s="1"/>
      <c r="H19" s="1"/>
      <c r="I19" s="1"/>
      <c r="J19" s="118"/>
      <c r="K19" s="117"/>
      <c r="L19" s="93"/>
      <c r="M19" s="118"/>
      <c r="N19" s="113"/>
      <c r="O19" s="128"/>
      <c r="P19" s="129"/>
      <c r="Q19" s="113"/>
      <c r="R19" s="113"/>
      <c r="S19" s="113"/>
      <c r="T19" s="113"/>
      <c r="U19" s="117"/>
      <c r="V19" s="1"/>
      <c r="W19" s="1"/>
      <c r="X19" s="1"/>
      <c r="Y19" s="1"/>
      <c r="Z19" s="1"/>
      <c r="AA19" s="1"/>
      <c r="AB19" s="1"/>
      <c r="AC19" s="1"/>
      <c r="AD19" s="1"/>
      <c r="AE19" s="88"/>
    </row>
    <row r="20" spans="1:31" ht="18" customHeight="1" thickBot="1">
      <c r="A20" s="2"/>
      <c r="B20" s="1"/>
      <c r="C20" s="249">
        <f>'Config.'!O39</f>
        <v>52.5</v>
      </c>
      <c r="D20" s="246"/>
      <c r="E20" s="1"/>
      <c r="F20" s="1"/>
      <c r="G20" s="1"/>
      <c r="H20" s="1"/>
      <c r="I20" s="1"/>
      <c r="J20" s="118"/>
      <c r="K20" s="117"/>
      <c r="L20" s="1"/>
      <c r="M20" s="118"/>
      <c r="N20" s="113"/>
      <c r="O20" s="129"/>
      <c r="P20" s="129"/>
      <c r="Q20" s="272">
        <f>'Config.'!AH39</f>
        <v>50.25</v>
      </c>
      <c r="R20" s="273"/>
      <c r="S20" s="113"/>
      <c r="T20" s="113"/>
      <c r="U20" s="117"/>
      <c r="V20" s="1"/>
      <c r="W20" s="1"/>
      <c r="X20" s="1"/>
      <c r="Y20" s="1"/>
      <c r="Z20" s="1"/>
      <c r="AA20" s="1"/>
      <c r="AB20" s="1"/>
      <c r="AC20" s="1"/>
      <c r="AD20" s="1"/>
      <c r="AE20" s="88"/>
    </row>
    <row r="21" spans="1:31" ht="18" customHeight="1">
      <c r="A21" s="2"/>
      <c r="B21" s="1"/>
      <c r="C21" s="1"/>
      <c r="D21" s="1"/>
      <c r="E21" s="1"/>
      <c r="F21" s="1"/>
      <c r="G21" s="1"/>
      <c r="H21" s="1"/>
      <c r="I21" s="1"/>
      <c r="J21" s="118"/>
      <c r="K21" s="117"/>
      <c r="L21" s="1"/>
      <c r="M21" s="118"/>
      <c r="N21" s="113"/>
      <c r="O21" s="113"/>
      <c r="P21" s="113"/>
      <c r="Q21" s="113"/>
      <c r="R21" s="113"/>
      <c r="S21" s="113"/>
      <c r="T21" s="113"/>
      <c r="U21" s="117"/>
      <c r="V21" s="1"/>
      <c r="W21" s="1"/>
      <c r="X21" s="1"/>
      <c r="Y21" s="1"/>
      <c r="Z21" s="1"/>
      <c r="AA21" s="1"/>
      <c r="AB21" s="1"/>
      <c r="AC21" s="1"/>
      <c r="AD21" s="1"/>
      <c r="AE21" s="88"/>
    </row>
    <row r="22" spans="1:31" ht="18" customHeight="1">
      <c r="A22" s="2"/>
      <c r="B22" s="1"/>
      <c r="C22" s="1"/>
      <c r="D22" s="1"/>
      <c r="E22" s="1"/>
      <c r="F22" s="1"/>
      <c r="G22" s="1"/>
      <c r="H22" s="1"/>
      <c r="I22" s="1"/>
      <c r="J22" s="118"/>
      <c r="K22" s="117"/>
      <c r="L22" s="1"/>
      <c r="M22" s="118"/>
      <c r="N22" s="113"/>
      <c r="O22" s="113"/>
      <c r="P22" s="113"/>
      <c r="Q22" s="113"/>
      <c r="R22" s="113"/>
      <c r="S22" s="113"/>
      <c r="T22" s="247" t="s">
        <v>32</v>
      </c>
      <c r="U22" s="126"/>
      <c r="V22" s="4"/>
      <c r="W22" s="4"/>
      <c r="X22" s="4"/>
      <c r="Y22" s="1"/>
      <c r="Z22" s="1"/>
      <c r="AA22" s="1"/>
      <c r="AB22" s="1"/>
      <c r="AC22" s="1"/>
      <c r="AD22" s="1"/>
      <c r="AE22" s="88"/>
    </row>
    <row r="23" spans="1:31" ht="18" customHeight="1" thickBot="1">
      <c r="A23" s="2"/>
      <c r="B23" s="1"/>
      <c r="C23" s="1"/>
      <c r="D23" s="1"/>
      <c r="E23" s="1"/>
      <c r="F23" s="1"/>
      <c r="G23" s="1"/>
      <c r="H23" s="1"/>
      <c r="I23" s="1"/>
      <c r="J23" s="118"/>
      <c r="K23" s="117"/>
      <c r="L23" s="1"/>
      <c r="M23" s="118"/>
      <c r="N23" s="113"/>
      <c r="O23" s="113"/>
      <c r="P23" s="113"/>
      <c r="Q23" s="113"/>
      <c r="R23" s="113"/>
      <c r="S23" s="113"/>
      <c r="T23" s="247"/>
      <c r="U23" s="117"/>
      <c r="V23" s="1"/>
      <c r="W23" s="1"/>
      <c r="X23" s="1"/>
      <c r="Y23" s="1"/>
      <c r="Z23" s="1"/>
      <c r="AA23" s="1"/>
      <c r="AB23" s="1"/>
      <c r="AC23" s="1"/>
      <c r="AD23" s="1"/>
      <c r="AE23" s="88"/>
    </row>
    <row r="24" spans="1:31" ht="18" customHeight="1" thickBot="1">
      <c r="A24" s="2"/>
      <c r="B24" s="1"/>
      <c r="C24" s="1"/>
      <c r="D24" s="1"/>
      <c r="E24" s="1"/>
      <c r="F24" s="1"/>
      <c r="G24" s="1"/>
      <c r="H24" s="1"/>
      <c r="I24" s="1"/>
      <c r="J24" s="118"/>
      <c r="K24" s="117"/>
      <c r="L24" s="1"/>
      <c r="M24" s="118"/>
      <c r="N24" s="113"/>
      <c r="O24" s="113"/>
      <c r="P24" s="113"/>
      <c r="Q24" s="113"/>
      <c r="R24" s="113"/>
      <c r="S24" s="113"/>
      <c r="T24" s="113"/>
      <c r="U24" s="117"/>
      <c r="V24" s="1"/>
      <c r="W24" s="1"/>
      <c r="X24" s="1"/>
      <c r="Y24" s="245">
        <f>'Config.'!T39</f>
        <v>83.34375</v>
      </c>
      <c r="Z24" s="246"/>
      <c r="AA24" s="94" t="s">
        <v>43</v>
      </c>
      <c r="AB24" s="1"/>
      <c r="AC24" s="1"/>
      <c r="AD24" s="1"/>
      <c r="AE24" s="88"/>
    </row>
    <row r="25" spans="1:31" ht="18" customHeight="1">
      <c r="A25" s="2"/>
      <c r="B25" s="1"/>
      <c r="C25" s="1"/>
      <c r="D25" s="1"/>
      <c r="E25" s="1"/>
      <c r="F25" s="1"/>
      <c r="G25" s="1"/>
      <c r="H25" s="1"/>
      <c r="I25" s="1"/>
      <c r="J25" s="118"/>
      <c r="K25" s="81"/>
      <c r="L25" s="1"/>
      <c r="M25" s="119"/>
      <c r="N25" s="120"/>
      <c r="O25" s="120"/>
      <c r="P25" s="120"/>
      <c r="Q25" s="120"/>
      <c r="R25" s="120"/>
      <c r="S25" s="113"/>
      <c r="T25" s="113"/>
      <c r="U25" s="117"/>
      <c r="V25" s="1"/>
      <c r="W25" s="1"/>
      <c r="X25" s="1"/>
      <c r="Y25" s="1"/>
      <c r="Z25" s="1"/>
      <c r="AA25" s="1"/>
      <c r="AB25" s="1"/>
      <c r="AC25" s="1"/>
      <c r="AD25" s="1"/>
      <c r="AE25" s="88"/>
    </row>
    <row r="26" spans="1:31" ht="18" customHeight="1" thickBot="1">
      <c r="A26" s="2"/>
      <c r="B26" s="1"/>
      <c r="C26" s="3"/>
      <c r="D26" s="3"/>
      <c r="E26" s="3"/>
      <c r="F26" s="3"/>
      <c r="G26" s="3"/>
      <c r="H26" s="3"/>
      <c r="I26" s="1"/>
      <c r="J26" s="118"/>
      <c r="K26" s="111"/>
      <c r="L26" s="1"/>
      <c r="M26" s="118"/>
      <c r="N26" s="113"/>
      <c r="O26" s="113"/>
      <c r="P26" s="113"/>
      <c r="Q26" s="113"/>
      <c r="R26" s="113"/>
      <c r="S26" s="113"/>
      <c r="T26" s="113"/>
      <c r="U26" s="117"/>
      <c r="V26" s="1"/>
      <c r="W26" s="1"/>
      <c r="X26" s="1"/>
      <c r="Y26" s="1"/>
      <c r="Z26" s="1"/>
      <c r="AA26" s="1"/>
      <c r="AB26" s="1"/>
      <c r="AC26" s="1"/>
      <c r="AD26" s="1"/>
      <c r="AE26" s="88"/>
    </row>
    <row r="27" spans="1:31" ht="18" customHeight="1">
      <c r="A27" s="2"/>
      <c r="B27" s="1"/>
      <c r="C27" s="1"/>
      <c r="D27" s="1"/>
      <c r="E27" s="1"/>
      <c r="F27" s="1"/>
      <c r="G27" s="1"/>
      <c r="H27" s="1"/>
      <c r="I27" s="1"/>
      <c r="J27" s="118"/>
      <c r="K27" s="117"/>
      <c r="L27" s="1"/>
      <c r="M27" s="118"/>
      <c r="N27" s="113"/>
      <c r="O27" s="113"/>
      <c r="P27" s="113"/>
      <c r="Q27" s="113"/>
      <c r="R27" s="113"/>
      <c r="S27" s="113"/>
      <c r="T27" s="113"/>
      <c r="U27" s="117"/>
      <c r="V27" s="1"/>
      <c r="W27" s="1"/>
      <c r="X27" s="1"/>
      <c r="Y27" s="1"/>
      <c r="Z27" s="1"/>
      <c r="AA27" s="1"/>
      <c r="AB27" s="1"/>
      <c r="AC27" s="1"/>
      <c r="AD27" s="1"/>
      <c r="AE27" s="88"/>
    </row>
    <row r="28" spans="1:31" ht="18" customHeight="1" thickBot="1">
      <c r="A28" s="2"/>
      <c r="B28" s="1"/>
      <c r="C28" s="1"/>
      <c r="D28" s="1"/>
      <c r="E28" s="1"/>
      <c r="F28" s="1"/>
      <c r="G28" s="1"/>
      <c r="H28" s="1"/>
      <c r="I28" s="1"/>
      <c r="J28" s="118"/>
      <c r="K28" s="117"/>
      <c r="L28" s="1"/>
      <c r="M28" s="118"/>
      <c r="N28" s="113"/>
      <c r="O28" s="113"/>
      <c r="P28" s="113"/>
      <c r="Q28" s="113"/>
      <c r="R28" s="113"/>
      <c r="S28" s="113"/>
      <c r="T28" s="113"/>
      <c r="U28" s="117"/>
      <c r="V28" s="1"/>
      <c r="W28" s="1"/>
      <c r="X28" s="1"/>
      <c r="Y28" s="1"/>
      <c r="Z28" s="1"/>
      <c r="AA28" s="1"/>
      <c r="AB28" s="1"/>
      <c r="AC28" s="1"/>
      <c r="AD28" s="1"/>
      <c r="AE28" s="88"/>
    </row>
    <row r="29" spans="1:31" ht="18" customHeight="1" thickBot="1">
      <c r="A29" s="245">
        <f>'Config.'!P39</f>
        <v>73.5</v>
      </c>
      <c r="B29" s="246"/>
      <c r="C29" s="1"/>
      <c r="D29" s="1"/>
      <c r="E29" s="1"/>
      <c r="F29" s="1"/>
      <c r="G29" s="1"/>
      <c r="H29" s="1"/>
      <c r="I29" s="1"/>
      <c r="J29" s="118"/>
      <c r="K29" s="117"/>
      <c r="L29" s="1"/>
      <c r="M29" s="118"/>
      <c r="N29" s="113"/>
      <c r="O29" s="113"/>
      <c r="P29" s="113"/>
      <c r="Q29" s="113"/>
      <c r="R29" s="113"/>
      <c r="S29" s="272">
        <f>'Config.'!AI39</f>
        <v>71.25</v>
      </c>
      <c r="T29" s="273"/>
      <c r="U29" s="117"/>
      <c r="V29" s="1"/>
      <c r="W29" s="1"/>
      <c r="X29" s="1"/>
      <c r="Y29" s="1"/>
      <c r="Z29" s="1"/>
      <c r="AA29" s="1"/>
      <c r="AB29" s="1"/>
      <c r="AC29" s="1"/>
      <c r="AD29" s="1"/>
      <c r="AE29" s="88"/>
    </row>
    <row r="30" spans="1:31" ht="18" customHeight="1">
      <c r="A30" s="2"/>
      <c r="B30" s="1"/>
      <c r="C30" s="1"/>
      <c r="D30" s="1"/>
      <c r="E30" s="1"/>
      <c r="F30" s="1"/>
      <c r="G30" s="1"/>
      <c r="H30" s="1"/>
      <c r="I30" s="1"/>
      <c r="J30" s="118"/>
      <c r="K30" s="117"/>
      <c r="L30" s="1"/>
      <c r="M30" s="118"/>
      <c r="N30" s="113"/>
      <c r="O30" s="113"/>
      <c r="P30" s="113"/>
      <c r="Q30" s="113"/>
      <c r="R30" s="113"/>
      <c r="S30" s="113"/>
      <c r="T30" s="113"/>
      <c r="U30" s="117"/>
      <c r="V30" s="1"/>
      <c r="W30" s="1"/>
      <c r="X30" s="1"/>
      <c r="Y30" s="1"/>
      <c r="Z30" s="1"/>
      <c r="AA30" s="1"/>
      <c r="AB30" s="1"/>
      <c r="AC30" s="1"/>
      <c r="AD30" s="1"/>
      <c r="AE30" s="88"/>
    </row>
    <row r="31" spans="1:31" ht="18" customHeight="1">
      <c r="A31" s="2"/>
      <c r="B31" s="1"/>
      <c r="C31" s="1"/>
      <c r="D31" s="1"/>
      <c r="E31" s="1"/>
      <c r="F31" s="1"/>
      <c r="G31" s="1"/>
      <c r="H31" s="1"/>
      <c r="I31" s="1"/>
      <c r="J31" s="118"/>
      <c r="K31" s="117"/>
      <c r="L31" s="1"/>
      <c r="M31" s="118"/>
      <c r="N31" s="113"/>
      <c r="O31" s="113"/>
      <c r="P31" s="113"/>
      <c r="Q31" s="113"/>
      <c r="R31" s="113"/>
      <c r="S31" s="113"/>
      <c r="T31" s="113"/>
      <c r="U31" s="117"/>
      <c r="V31" s="1"/>
      <c r="W31" s="1"/>
      <c r="X31" s="1"/>
      <c r="Y31" s="1"/>
      <c r="Z31" s="1"/>
      <c r="AA31" s="1"/>
      <c r="AB31" s="1"/>
      <c r="AC31" s="1"/>
      <c r="AD31" s="1"/>
      <c r="AE31" s="88"/>
    </row>
    <row r="32" spans="1:31" ht="18" customHeight="1" thickBot="1">
      <c r="A32" s="2"/>
      <c r="B32" s="1"/>
      <c r="C32" s="1"/>
      <c r="D32" s="1"/>
      <c r="E32" s="1"/>
      <c r="F32" s="1"/>
      <c r="G32" s="1"/>
      <c r="H32" s="1"/>
      <c r="I32" s="1"/>
      <c r="J32" s="118"/>
      <c r="K32" s="117"/>
      <c r="L32" s="1"/>
      <c r="M32" s="121"/>
      <c r="N32" s="122"/>
      <c r="O32" s="122"/>
      <c r="P32" s="122"/>
      <c r="Q32" s="122"/>
      <c r="R32" s="122"/>
      <c r="S32" s="122"/>
      <c r="T32" s="122"/>
      <c r="U32" s="117"/>
      <c r="V32" s="1"/>
      <c r="W32" s="1"/>
      <c r="X32" s="1"/>
      <c r="Y32" s="1"/>
      <c r="Z32" s="1"/>
      <c r="AA32" s="1"/>
      <c r="AB32" s="1"/>
      <c r="AC32" s="1"/>
      <c r="AD32" s="1"/>
      <c r="AE32" s="88"/>
    </row>
    <row r="33" spans="1:31" ht="18" customHeight="1">
      <c r="A33" s="110"/>
      <c r="B33" s="4"/>
      <c r="C33" s="4"/>
      <c r="D33" s="4"/>
      <c r="E33" s="1"/>
      <c r="F33" s="4"/>
      <c r="G33" s="1"/>
      <c r="H33" s="1"/>
      <c r="I33" s="1"/>
      <c r="J33" s="118"/>
      <c r="K33" s="81"/>
      <c r="L33" s="1"/>
      <c r="M33" s="118"/>
      <c r="N33" s="113"/>
      <c r="O33" s="113"/>
      <c r="P33" s="113"/>
      <c r="Q33" s="113"/>
      <c r="R33" s="113"/>
      <c r="S33" s="113"/>
      <c r="T33" s="113"/>
      <c r="U33" s="117"/>
      <c r="V33" s="1"/>
      <c r="W33" s="1"/>
      <c r="X33" s="1"/>
      <c r="Y33" s="1"/>
      <c r="Z33" s="1"/>
      <c r="AA33" s="1"/>
      <c r="AB33" s="1"/>
      <c r="AC33" s="1"/>
      <c r="AD33" s="1"/>
      <c r="AE33" s="88"/>
    </row>
    <row r="34" spans="1:31" ht="18" customHeight="1" thickBot="1">
      <c r="A34" s="2"/>
      <c r="B34" s="1"/>
      <c r="C34" s="1"/>
      <c r="D34" s="1"/>
      <c r="E34" s="3"/>
      <c r="F34" s="3"/>
      <c r="G34" s="3"/>
      <c r="H34" s="3"/>
      <c r="I34" s="1"/>
      <c r="J34" s="118"/>
      <c r="K34" s="111"/>
      <c r="L34" s="1"/>
      <c r="M34" s="118"/>
      <c r="N34" s="113"/>
      <c r="O34" s="113"/>
      <c r="P34" s="113"/>
      <c r="Q34" s="113"/>
      <c r="R34" s="113"/>
      <c r="S34" s="113"/>
      <c r="T34" s="113"/>
      <c r="U34" s="117"/>
      <c r="V34" s="1"/>
      <c r="W34" s="1"/>
      <c r="X34" s="1"/>
      <c r="Y34" s="1"/>
      <c r="Z34" s="1"/>
      <c r="AA34" s="1"/>
      <c r="AB34" s="1"/>
      <c r="AC34" s="1"/>
      <c r="AD34" s="1"/>
      <c r="AE34" s="88"/>
    </row>
    <row r="35" spans="1:31" ht="18" customHeight="1">
      <c r="A35" s="2"/>
      <c r="B35" s="1"/>
      <c r="C35" s="1"/>
      <c r="D35" s="1"/>
      <c r="E35" s="1"/>
      <c r="F35" s="1"/>
      <c r="G35" s="1"/>
      <c r="H35" s="1"/>
      <c r="I35" s="1"/>
      <c r="J35" s="118"/>
      <c r="K35" s="117"/>
      <c r="L35" s="1"/>
      <c r="M35" s="118"/>
      <c r="N35" s="113"/>
      <c r="O35" s="113"/>
      <c r="P35" s="113"/>
      <c r="Q35" s="113"/>
      <c r="R35" s="113"/>
      <c r="S35" s="113"/>
      <c r="T35" s="113"/>
      <c r="U35" s="117"/>
      <c r="V35" s="1"/>
      <c r="W35" s="1"/>
      <c r="X35" s="1"/>
      <c r="Y35" s="1"/>
      <c r="Z35" s="1"/>
      <c r="AA35" s="1"/>
      <c r="AB35" s="1"/>
      <c r="AC35" s="1"/>
      <c r="AD35" s="1"/>
      <c r="AE35" s="88"/>
    </row>
    <row r="36" spans="1:31" ht="18" customHeight="1" thickBot="1">
      <c r="A36" s="2"/>
      <c r="B36" s="1"/>
      <c r="C36" s="1"/>
      <c r="D36" s="1"/>
      <c r="E36" s="1"/>
      <c r="F36" s="1"/>
      <c r="G36" s="1"/>
      <c r="H36" s="1"/>
      <c r="I36" s="1"/>
      <c r="J36" s="123"/>
      <c r="K36" s="127"/>
      <c r="L36" s="1"/>
      <c r="M36" s="123"/>
      <c r="N36" s="124"/>
      <c r="O36" s="124"/>
      <c r="P36" s="124"/>
      <c r="Q36" s="124"/>
      <c r="R36" s="124"/>
      <c r="S36" s="124"/>
      <c r="T36" s="124"/>
      <c r="U36" s="127"/>
      <c r="V36" s="1"/>
      <c r="W36" s="4"/>
      <c r="X36" s="4"/>
      <c r="Y36" s="4"/>
      <c r="Z36" s="4"/>
      <c r="AA36" s="1"/>
      <c r="AB36" s="1"/>
      <c r="AC36" s="1"/>
      <c r="AD36" s="1"/>
      <c r="AE36" s="88"/>
    </row>
    <row r="37" spans="1:31" ht="18" customHeight="1"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88"/>
    </row>
    <row r="38" spans="1:31" ht="18" customHeight="1">
      <c r="A38" s="2"/>
      <c r="B38" s="1"/>
      <c r="C38" s="1"/>
      <c r="D38" s="1"/>
      <c r="E38" s="1"/>
      <c r="F38" s="1"/>
      <c r="G38" s="1"/>
      <c r="H38" s="1"/>
      <c r="I38" s="1"/>
      <c r="J38" s="1"/>
      <c r="K38" s="1"/>
      <c r="L38" s="261" t="s">
        <v>44</v>
      </c>
      <c r="M38" s="261"/>
      <c r="N38" s="261"/>
      <c r="O38" s="261"/>
      <c r="P38" s="284" t="s">
        <v>65</v>
      </c>
      <c r="Q38" s="237"/>
      <c r="R38" s="1"/>
      <c r="S38" s="1"/>
      <c r="T38" s="1"/>
      <c r="U38" s="1"/>
      <c r="V38" s="1"/>
      <c r="W38" s="1"/>
      <c r="X38" s="1"/>
      <c r="Y38" s="1"/>
      <c r="Z38" s="1"/>
      <c r="AA38" s="1"/>
      <c r="AB38" s="1"/>
      <c r="AC38" s="1"/>
      <c r="AD38" s="1"/>
      <c r="AE38" s="88"/>
    </row>
    <row r="39" spans="1:31" ht="18" customHeight="1">
      <c r="A39" s="2"/>
      <c r="B39" s="1"/>
      <c r="C39" s="1"/>
      <c r="D39" s="1"/>
      <c r="E39" s="1"/>
      <c r="F39" s="1"/>
      <c r="G39" s="1"/>
      <c r="H39" s="1"/>
      <c r="I39" s="1"/>
      <c r="J39" s="1"/>
      <c r="K39" s="1"/>
      <c r="L39" s="1"/>
      <c r="M39" s="1"/>
      <c r="N39" s="240" t="s">
        <v>15</v>
      </c>
      <c r="O39" s="240"/>
      <c r="P39" s="241" t="s">
        <v>25</v>
      </c>
      <c r="Q39" s="241"/>
      <c r="R39" s="1"/>
      <c r="S39" s="8"/>
      <c r="T39" s="1"/>
      <c r="U39" s="1"/>
      <c r="V39" s="1"/>
      <c r="W39" s="1"/>
      <c r="X39" s="1"/>
      <c r="Y39" s="1"/>
      <c r="Z39" s="1"/>
      <c r="AA39" s="1"/>
      <c r="AB39" s="1"/>
      <c r="AC39" s="1"/>
      <c r="AD39" s="1"/>
      <c r="AE39" s="88"/>
    </row>
    <row r="40" spans="1:31" ht="18" customHeight="1">
      <c r="A40" s="2"/>
      <c r="B40" s="1"/>
      <c r="C40" s="1"/>
      <c r="D40" s="1"/>
      <c r="E40" s="1"/>
      <c r="F40" s="1"/>
      <c r="G40" s="1"/>
      <c r="H40" s="1"/>
      <c r="I40" s="1"/>
      <c r="J40" s="1"/>
      <c r="K40" s="1"/>
      <c r="L40" s="1"/>
      <c r="M40" s="1"/>
      <c r="N40" s="240" t="s">
        <v>16</v>
      </c>
      <c r="O40" s="240"/>
      <c r="P40" s="238">
        <v>0.134</v>
      </c>
      <c r="Q40" s="238"/>
      <c r="R40" s="9"/>
      <c r="S40" s="9"/>
      <c r="T40" s="1"/>
      <c r="U40" s="1"/>
      <c r="V40" s="1"/>
      <c r="W40" s="1"/>
      <c r="X40" s="1"/>
      <c r="Y40" s="1"/>
      <c r="Z40" s="1"/>
      <c r="AA40" s="1"/>
      <c r="AB40" s="1"/>
      <c r="AC40" s="1"/>
      <c r="AD40" s="1"/>
      <c r="AE40" s="88"/>
    </row>
    <row r="41" spans="1:31" ht="18" customHeight="1">
      <c r="A41" s="2"/>
      <c r="B41" s="1"/>
      <c r="C41" s="1"/>
      <c r="D41" s="1"/>
      <c r="E41" s="1"/>
      <c r="F41" s="1"/>
      <c r="G41" s="1"/>
      <c r="H41" s="1"/>
      <c r="I41" s="1"/>
      <c r="J41" s="1"/>
      <c r="K41" s="1"/>
      <c r="L41" s="1"/>
      <c r="M41" s="1"/>
      <c r="N41" s="240" t="s">
        <v>17</v>
      </c>
      <c r="O41" s="240"/>
      <c r="P41" s="239">
        <v>0.25</v>
      </c>
      <c r="Q41" s="239"/>
      <c r="R41" s="8"/>
      <c r="S41" s="8"/>
      <c r="T41" s="1"/>
      <c r="U41" s="1"/>
      <c r="V41" s="1"/>
      <c r="W41" s="1"/>
      <c r="X41" s="1"/>
      <c r="Y41" s="1"/>
      <c r="Z41" s="1"/>
      <c r="AA41" s="1"/>
      <c r="AB41" s="1"/>
      <c r="AC41" s="1"/>
      <c r="AD41" s="1"/>
      <c r="AE41" s="88"/>
    </row>
    <row r="42" spans="1:31" ht="18" customHeight="1">
      <c r="A42" s="2"/>
      <c r="B42" s="1"/>
      <c r="C42" s="1"/>
      <c r="D42" s="1"/>
      <c r="E42" s="1"/>
      <c r="F42" s="1"/>
      <c r="G42" s="1"/>
      <c r="H42" s="1"/>
      <c r="I42" s="1"/>
      <c r="J42" s="1"/>
      <c r="K42" s="1"/>
      <c r="L42" s="1"/>
      <c r="M42" s="1"/>
      <c r="N42" s="240" t="s">
        <v>35</v>
      </c>
      <c r="O42" s="240"/>
      <c r="P42" s="250" t="s">
        <v>36</v>
      </c>
      <c r="Q42" s="250"/>
      <c r="R42" s="5"/>
      <c r="S42" s="5"/>
      <c r="T42" s="1"/>
      <c r="U42" s="1"/>
      <c r="V42" s="1"/>
      <c r="W42" s="1"/>
      <c r="X42" s="1"/>
      <c r="Y42" s="1"/>
      <c r="Z42" s="1"/>
      <c r="AA42" s="1"/>
      <c r="AB42" s="1"/>
      <c r="AC42" s="1"/>
      <c r="AD42" s="1"/>
      <c r="AE42" s="88"/>
    </row>
    <row r="43" spans="1:31" ht="18" customHeight="1"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7"/>
    </row>
    <row r="44" spans="1:31" ht="18" customHeight="1"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7"/>
    </row>
    <row r="45" spans="1:31" ht="18" customHeight="1" thickBot="1">
      <c r="A45" s="2"/>
      <c r="B45" s="1"/>
      <c r="C45" s="1"/>
      <c r="D45" s="1"/>
      <c r="E45" s="1"/>
      <c r="F45" s="1"/>
      <c r="G45" s="1"/>
      <c r="H45" s="1"/>
      <c r="I45" s="1"/>
      <c r="J45" s="1"/>
      <c r="K45" s="1"/>
      <c r="L45" s="1"/>
      <c r="M45" s="248" t="s">
        <v>102</v>
      </c>
      <c r="N45" s="248"/>
      <c r="O45" s="248"/>
      <c r="P45" s="248"/>
      <c r="Q45" s="248"/>
      <c r="R45" s="248"/>
      <c r="S45" s="248"/>
      <c r="T45" s="248"/>
      <c r="U45" s="248"/>
      <c r="V45" s="1"/>
      <c r="W45" s="1"/>
      <c r="X45" s="1"/>
      <c r="Y45" s="259">
        <f>'Config.'!$D$12</f>
        <v>36</v>
      </c>
      <c r="Z45" s="246"/>
      <c r="AA45" s="101" t="s">
        <v>85</v>
      </c>
      <c r="AB45" s="1"/>
      <c r="AC45" s="98">
        <f>'Config.'!$D$12+1.25</f>
        <v>37.25</v>
      </c>
      <c r="AD45" s="101" t="s">
        <v>83</v>
      </c>
      <c r="AE45" s="88"/>
    </row>
    <row r="46" spans="1:31" ht="18" customHeight="1" thickBot="1">
      <c r="A46" s="2"/>
      <c r="B46" s="1"/>
      <c r="C46" s="1"/>
      <c r="D46" s="1"/>
      <c r="E46" s="1"/>
      <c r="F46" s="1"/>
      <c r="G46" s="1"/>
      <c r="H46" s="1"/>
      <c r="I46" s="1"/>
      <c r="J46" s="1"/>
      <c r="K46" s="1"/>
      <c r="L46" s="1"/>
      <c r="M46" s="105"/>
      <c r="N46" s="89"/>
      <c r="O46" s="89"/>
      <c r="P46" s="255">
        <f>P3</f>
        <v>35.8125</v>
      </c>
      <c r="Q46" s="256"/>
      <c r="R46" s="90"/>
      <c r="S46" s="90"/>
      <c r="T46" s="89"/>
      <c r="U46" s="10"/>
      <c r="V46" s="1"/>
      <c r="W46" s="1"/>
      <c r="X46" s="1"/>
      <c r="Y46" s="249">
        <f>'Config.'!$D$13</f>
        <v>84.1875</v>
      </c>
      <c r="Z46" s="246"/>
      <c r="AA46" s="91" t="s">
        <v>82</v>
      </c>
      <c r="AB46" s="1"/>
      <c r="AC46" s="98">
        <f>Y46+13/16</f>
        <v>85</v>
      </c>
      <c r="AD46" s="101" t="s">
        <v>84</v>
      </c>
      <c r="AE46" s="88"/>
    </row>
    <row r="47" spans="1:31" ht="18" customHeight="1" thickBot="1">
      <c r="A47" s="2"/>
      <c r="B47" s="1"/>
      <c r="C47" s="1"/>
      <c r="D47" s="1"/>
      <c r="E47" s="1"/>
      <c r="F47" s="1"/>
      <c r="G47" s="1"/>
      <c r="H47" s="1"/>
      <c r="I47" s="1"/>
      <c r="J47" s="1"/>
      <c r="K47" s="1"/>
      <c r="L47" s="1"/>
      <c r="M47" s="105"/>
      <c r="N47" s="89"/>
      <c r="O47" s="89"/>
      <c r="P47" s="257"/>
      <c r="Q47" s="258"/>
      <c r="R47" s="107"/>
      <c r="S47" s="90"/>
      <c r="T47" s="89"/>
      <c r="U47" s="10"/>
      <c r="V47" s="1"/>
      <c r="W47" s="1"/>
      <c r="X47" s="1"/>
      <c r="Y47" s="249">
        <f>'Config.'!$D$14</f>
        <v>0.75</v>
      </c>
      <c r="Z47" s="246"/>
      <c r="AA47" s="91" t="s">
        <v>81</v>
      </c>
      <c r="AB47" s="1"/>
      <c r="AE47" s="88"/>
    </row>
    <row r="48" spans="1:31" ht="18" customHeight="1" thickBot="1">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88"/>
    </row>
    <row r="49" spans="1:31" ht="18" customHeight="1" thickBot="1" thickTop="1">
      <c r="A49" s="100"/>
      <c r="B49" s="3"/>
      <c r="C49" s="3"/>
      <c r="D49" s="3"/>
      <c r="E49" s="3"/>
      <c r="F49" s="3"/>
      <c r="G49" s="3"/>
      <c r="H49" s="3"/>
      <c r="I49" s="1"/>
      <c r="J49" s="114"/>
      <c r="K49" s="116"/>
      <c r="L49" s="1"/>
      <c r="M49" s="114"/>
      <c r="N49" s="115"/>
      <c r="O49" s="115"/>
      <c r="P49" s="115"/>
      <c r="Q49" s="115"/>
      <c r="R49" s="115"/>
      <c r="S49" s="115"/>
      <c r="T49" s="115"/>
      <c r="U49" s="116"/>
      <c r="V49" s="1"/>
      <c r="W49" s="3"/>
      <c r="X49" s="3"/>
      <c r="Y49" s="3"/>
      <c r="Z49" s="3"/>
      <c r="AA49" s="1"/>
      <c r="AB49" s="1"/>
      <c r="AC49" s="1"/>
      <c r="AD49" s="1"/>
      <c r="AE49" s="88"/>
    </row>
    <row r="50" spans="1:31" ht="18" customHeight="1" thickBot="1">
      <c r="A50" s="2"/>
      <c r="B50" s="1"/>
      <c r="C50" s="1"/>
      <c r="D50" s="1"/>
      <c r="E50" s="1"/>
      <c r="F50" s="1"/>
      <c r="G50" s="251">
        <f>G7</f>
        <v>10.5</v>
      </c>
      <c r="H50" s="252"/>
      <c r="I50" s="1"/>
      <c r="J50" s="118"/>
      <c r="K50" s="117"/>
      <c r="L50" s="1"/>
      <c r="M50" s="274">
        <f>M7</f>
        <v>8.25</v>
      </c>
      <c r="N50" s="273"/>
      <c r="O50" s="113"/>
      <c r="P50" s="113"/>
      <c r="Q50" s="113"/>
      <c r="R50" s="113"/>
      <c r="S50" s="113"/>
      <c r="T50" s="113"/>
      <c r="U50" s="117"/>
      <c r="V50" s="1"/>
      <c r="W50" s="1"/>
      <c r="X50" s="1"/>
      <c r="Y50" s="1"/>
      <c r="Z50" s="1"/>
      <c r="AA50" s="1"/>
      <c r="AB50" s="1"/>
      <c r="AC50" s="1"/>
      <c r="AD50" s="1"/>
      <c r="AE50" s="88"/>
    </row>
    <row r="51" spans="1:31" ht="18" customHeight="1" thickBot="1">
      <c r="A51" s="2"/>
      <c r="B51" s="1"/>
      <c r="C51" s="1"/>
      <c r="D51" s="1"/>
      <c r="E51" s="1"/>
      <c r="F51" s="1"/>
      <c r="G51" s="92"/>
      <c r="H51" s="92"/>
      <c r="I51" s="1"/>
      <c r="J51" s="118"/>
      <c r="K51" s="117"/>
      <c r="L51" s="1"/>
      <c r="M51" s="118"/>
      <c r="N51" s="113"/>
      <c r="O51" s="113"/>
      <c r="P51" s="113"/>
      <c r="Q51" s="113"/>
      <c r="R51" s="113"/>
      <c r="S51" s="113"/>
      <c r="T51" s="113"/>
      <c r="U51" s="117"/>
      <c r="V51" s="1"/>
      <c r="W51" s="1"/>
      <c r="X51" s="1"/>
      <c r="Y51" s="1"/>
      <c r="Z51" s="1"/>
      <c r="AA51" s="1"/>
      <c r="AB51" s="1"/>
      <c r="AC51" s="1"/>
      <c r="AD51" s="1"/>
      <c r="AE51" s="88"/>
    </row>
    <row r="52" spans="1:31" ht="18" customHeight="1">
      <c r="A52" s="2"/>
      <c r="B52" s="1"/>
      <c r="C52" s="1"/>
      <c r="D52" s="1"/>
      <c r="E52" s="1"/>
      <c r="F52" s="1"/>
      <c r="G52" s="4"/>
      <c r="H52" s="1"/>
      <c r="I52" s="1"/>
      <c r="J52" s="118"/>
      <c r="K52" s="81"/>
      <c r="L52" s="1"/>
      <c r="M52" s="119"/>
      <c r="N52" s="120"/>
      <c r="O52" s="113"/>
      <c r="P52" s="113"/>
      <c r="Q52" s="113"/>
      <c r="R52" s="113"/>
      <c r="S52" s="113"/>
      <c r="T52" s="113"/>
      <c r="U52" s="117"/>
      <c r="V52" s="1"/>
      <c r="W52" s="1"/>
      <c r="X52" s="1"/>
      <c r="Y52" s="1"/>
      <c r="Z52" s="1"/>
      <c r="AA52" s="1"/>
      <c r="AB52" s="1"/>
      <c r="AC52" s="1"/>
      <c r="AD52" s="1"/>
      <c r="AE52" s="88"/>
    </row>
    <row r="53" spans="1:31" ht="18" customHeight="1" thickBot="1">
      <c r="A53" s="2"/>
      <c r="B53" s="1"/>
      <c r="C53" s="1"/>
      <c r="D53" s="1"/>
      <c r="E53" s="1"/>
      <c r="F53" s="1"/>
      <c r="G53" s="3"/>
      <c r="H53" s="3"/>
      <c r="I53" s="1"/>
      <c r="J53" s="118"/>
      <c r="K53" s="111"/>
      <c r="L53" s="84"/>
      <c r="M53" s="118"/>
      <c r="N53" s="113"/>
      <c r="O53" s="113"/>
      <c r="P53" s="113"/>
      <c r="Q53" s="113"/>
      <c r="R53" s="113"/>
      <c r="S53" s="113"/>
      <c r="T53" s="113"/>
      <c r="U53" s="117"/>
      <c r="V53" s="1"/>
      <c r="W53" s="1"/>
      <c r="X53" s="1"/>
      <c r="Y53" s="1"/>
      <c r="Z53" s="1"/>
      <c r="AA53" s="1"/>
      <c r="AB53" s="1"/>
      <c r="AC53" s="1"/>
      <c r="AD53" s="1"/>
      <c r="AE53" s="88"/>
    </row>
    <row r="54" spans="1:31" ht="18" customHeight="1" thickBot="1">
      <c r="A54" s="2"/>
      <c r="B54" s="1"/>
      <c r="C54" s="1"/>
      <c r="D54" s="1"/>
      <c r="E54" s="249">
        <f>E11</f>
        <v>31.5</v>
      </c>
      <c r="F54" s="246"/>
      <c r="G54" s="1"/>
      <c r="H54" s="1"/>
      <c r="I54" s="1"/>
      <c r="J54" s="118"/>
      <c r="K54" s="117"/>
      <c r="L54" s="93"/>
      <c r="M54" s="118"/>
      <c r="N54" s="113"/>
      <c r="O54" s="274">
        <f>O11</f>
        <v>29.25</v>
      </c>
      <c r="P54" s="273"/>
      <c r="Q54" s="113"/>
      <c r="R54" s="113"/>
      <c r="S54" s="113"/>
      <c r="T54" s="113"/>
      <c r="U54" s="117"/>
      <c r="V54" s="1"/>
      <c r="W54" s="1"/>
      <c r="X54" s="1"/>
      <c r="Y54" s="1"/>
      <c r="Z54" s="1"/>
      <c r="AA54" s="1"/>
      <c r="AB54" s="1"/>
      <c r="AC54" s="1"/>
      <c r="AD54" s="1"/>
      <c r="AE54" s="88"/>
    </row>
    <row r="55" spans="1:31" ht="18" customHeight="1">
      <c r="A55" s="2"/>
      <c r="B55" s="1"/>
      <c r="C55" s="1"/>
      <c r="D55" s="1"/>
      <c r="E55" s="1"/>
      <c r="F55" s="1"/>
      <c r="G55" s="1"/>
      <c r="H55" s="1"/>
      <c r="I55" s="1"/>
      <c r="J55" s="118"/>
      <c r="K55" s="117"/>
      <c r="L55" s="93"/>
      <c r="M55" s="118"/>
      <c r="N55" s="113"/>
      <c r="O55" s="113"/>
      <c r="P55" s="113"/>
      <c r="Q55" s="113"/>
      <c r="R55" s="113"/>
      <c r="S55" s="113"/>
      <c r="T55" s="113"/>
      <c r="U55" s="117"/>
      <c r="V55" s="1"/>
      <c r="W55" s="1"/>
      <c r="X55" s="1"/>
      <c r="Y55" s="1"/>
      <c r="Z55" s="1"/>
      <c r="AA55" s="1"/>
      <c r="AB55" s="1"/>
      <c r="AC55" s="1"/>
      <c r="AD55" s="1"/>
      <c r="AE55" s="88"/>
    </row>
    <row r="56" spans="1:31" ht="18" customHeight="1" thickBot="1">
      <c r="A56" s="2"/>
      <c r="B56" s="1"/>
      <c r="C56" s="1"/>
      <c r="D56" s="1"/>
      <c r="E56" s="1"/>
      <c r="F56" s="1"/>
      <c r="G56" s="1"/>
      <c r="H56" s="1"/>
      <c r="I56" s="1"/>
      <c r="J56" s="118"/>
      <c r="K56" s="117"/>
      <c r="L56" s="93"/>
      <c r="M56" s="118"/>
      <c r="N56" s="113"/>
      <c r="O56" s="113"/>
      <c r="P56" s="113"/>
      <c r="Q56" s="113"/>
      <c r="R56" s="113"/>
      <c r="S56" s="113"/>
      <c r="T56" s="113"/>
      <c r="U56" s="117"/>
      <c r="V56" s="1"/>
      <c r="W56" s="1"/>
      <c r="X56" s="1"/>
      <c r="Y56" s="1"/>
      <c r="Z56" s="1"/>
      <c r="AA56" s="1"/>
      <c r="AB56" s="1"/>
      <c r="AC56" s="1"/>
      <c r="AD56" s="1"/>
      <c r="AE56" s="88"/>
    </row>
    <row r="57" spans="1:31" ht="18" customHeight="1" thickBot="1">
      <c r="A57" s="2"/>
      <c r="B57" s="1"/>
      <c r="C57" s="1"/>
      <c r="D57" s="1"/>
      <c r="E57" s="1"/>
      <c r="F57" s="1"/>
      <c r="G57" s="1"/>
      <c r="H57" s="1"/>
      <c r="I57" s="1"/>
      <c r="J57" s="118"/>
      <c r="K57" s="117"/>
      <c r="L57" s="93"/>
      <c r="M57" s="118"/>
      <c r="N57" s="113"/>
      <c r="O57" s="113"/>
      <c r="P57" s="113"/>
      <c r="Q57" s="113"/>
      <c r="R57" s="113"/>
      <c r="S57" s="113"/>
      <c r="T57" s="113"/>
      <c r="U57" s="117"/>
      <c r="V57" s="1"/>
      <c r="W57" s="249">
        <f>W14</f>
        <v>44</v>
      </c>
      <c r="X57" s="246"/>
      <c r="Y57" s="1"/>
      <c r="Z57" s="1"/>
      <c r="AA57" s="1"/>
      <c r="AB57" s="1"/>
      <c r="AC57" s="1"/>
      <c r="AD57" s="1"/>
      <c r="AE57" s="88"/>
    </row>
    <row r="58" spans="1:31" ht="18" customHeight="1">
      <c r="A58" s="2"/>
      <c r="B58" s="1"/>
      <c r="C58" s="1"/>
      <c r="D58" s="1"/>
      <c r="E58" s="1"/>
      <c r="F58" s="1"/>
      <c r="G58" s="1"/>
      <c r="H58" s="1"/>
      <c r="I58" s="1"/>
      <c r="J58" s="118"/>
      <c r="K58" s="117"/>
      <c r="L58" s="93"/>
      <c r="M58" s="118"/>
      <c r="N58" s="113"/>
      <c r="O58" s="113"/>
      <c r="P58" s="113"/>
      <c r="Q58" s="113"/>
      <c r="R58" s="113"/>
      <c r="S58" s="113"/>
      <c r="T58" s="113"/>
      <c r="U58" s="117"/>
      <c r="V58" s="1"/>
      <c r="W58" s="1"/>
      <c r="X58" s="1"/>
      <c r="Y58" s="1"/>
      <c r="Z58" s="1"/>
      <c r="AA58" s="1"/>
      <c r="AB58" s="1"/>
      <c r="AC58" s="1"/>
      <c r="AD58" s="1"/>
      <c r="AE58" s="88"/>
    </row>
    <row r="59" spans="1:31" ht="18" customHeight="1" thickBot="1">
      <c r="A59" s="2"/>
      <c r="B59" s="1"/>
      <c r="C59" s="1"/>
      <c r="D59" s="1"/>
      <c r="E59" s="1"/>
      <c r="F59" s="1"/>
      <c r="G59" s="1"/>
      <c r="H59" s="1"/>
      <c r="I59" s="1"/>
      <c r="J59" s="118"/>
      <c r="K59" s="117"/>
      <c r="L59" s="93"/>
      <c r="M59" s="118"/>
      <c r="N59" s="113"/>
      <c r="O59" s="113"/>
      <c r="P59" s="113"/>
      <c r="Q59" s="113"/>
      <c r="R59" s="113"/>
      <c r="S59" s="113"/>
      <c r="T59" s="113"/>
      <c r="U59" s="117"/>
      <c r="V59" s="1"/>
      <c r="W59" s="1"/>
      <c r="X59" s="1"/>
      <c r="Y59" s="1"/>
      <c r="Z59" s="1"/>
      <c r="AA59" s="1"/>
      <c r="AB59" s="1"/>
      <c r="AC59" s="1"/>
      <c r="AD59" s="1"/>
      <c r="AE59" s="88"/>
    </row>
    <row r="60" spans="1:31" ht="18" customHeight="1">
      <c r="A60" s="2"/>
      <c r="B60" s="1"/>
      <c r="C60" s="1"/>
      <c r="D60" s="1"/>
      <c r="E60" s="1"/>
      <c r="F60" s="1"/>
      <c r="G60" s="1"/>
      <c r="H60" s="1"/>
      <c r="I60" s="1"/>
      <c r="J60" s="118"/>
      <c r="K60" s="81"/>
      <c r="L60" s="93"/>
      <c r="M60" s="119"/>
      <c r="N60" s="120"/>
      <c r="O60" s="120"/>
      <c r="P60" s="120"/>
      <c r="Q60" s="113"/>
      <c r="R60" s="113"/>
      <c r="S60" s="113"/>
      <c r="T60" s="113"/>
      <c r="U60" s="117"/>
      <c r="V60" s="1"/>
      <c r="W60" s="1"/>
      <c r="X60" s="1"/>
      <c r="Y60" s="1"/>
      <c r="Z60" s="1"/>
      <c r="AA60" s="1"/>
      <c r="AB60" s="1"/>
      <c r="AC60" s="1"/>
      <c r="AD60" s="1"/>
      <c r="AE60" s="88"/>
    </row>
    <row r="61" spans="1:31" ht="18" customHeight="1" thickBot="1">
      <c r="A61" s="2"/>
      <c r="B61" s="1"/>
      <c r="C61" s="1"/>
      <c r="D61" s="1"/>
      <c r="E61" s="3"/>
      <c r="F61" s="3"/>
      <c r="G61" s="3"/>
      <c r="H61" s="3"/>
      <c r="I61" s="1"/>
      <c r="J61" s="118"/>
      <c r="K61" s="111"/>
      <c r="L61" s="93"/>
      <c r="M61" s="118"/>
      <c r="N61" s="113"/>
      <c r="O61" s="113"/>
      <c r="P61" s="113"/>
      <c r="Q61" s="113"/>
      <c r="R61" s="113"/>
      <c r="S61" s="113"/>
      <c r="T61" s="113"/>
      <c r="U61" s="117"/>
      <c r="V61" s="1"/>
      <c r="W61" s="1"/>
      <c r="X61" s="1"/>
      <c r="Y61" s="1"/>
      <c r="Z61" s="1"/>
      <c r="AA61" s="1"/>
      <c r="AB61" s="1"/>
      <c r="AC61" s="1"/>
      <c r="AD61" s="1"/>
      <c r="AE61" s="88"/>
    </row>
    <row r="62" spans="1:31" ht="18" customHeight="1" thickBot="1">
      <c r="A62" s="2"/>
      <c r="B62" s="1"/>
      <c r="C62" s="1"/>
      <c r="D62" s="1"/>
      <c r="E62" s="82"/>
      <c r="F62" s="82"/>
      <c r="G62" s="1"/>
      <c r="H62" s="1"/>
      <c r="I62" s="1"/>
      <c r="J62" s="118"/>
      <c r="K62" s="117"/>
      <c r="L62" s="93"/>
      <c r="M62" s="118"/>
      <c r="N62" s="113"/>
      <c r="O62" s="128"/>
      <c r="P62" s="129"/>
      <c r="Q62" s="113"/>
      <c r="R62" s="113"/>
      <c r="S62" s="113"/>
      <c r="T62" s="113"/>
      <c r="U62" s="117"/>
      <c r="V62" s="1"/>
      <c r="W62" s="1"/>
      <c r="X62" s="1"/>
      <c r="Y62" s="1"/>
      <c r="Z62" s="1"/>
      <c r="AA62" s="1"/>
      <c r="AB62" s="1"/>
      <c r="AC62" s="1"/>
      <c r="AD62" s="1"/>
      <c r="AE62" s="88"/>
    </row>
    <row r="63" spans="1:31" ht="18" customHeight="1" thickBot="1">
      <c r="A63" s="2"/>
      <c r="B63" s="1"/>
      <c r="C63" s="249">
        <f>C20</f>
        <v>52.5</v>
      </c>
      <c r="D63" s="246"/>
      <c r="E63" s="1"/>
      <c r="F63" s="1"/>
      <c r="G63" s="1"/>
      <c r="H63" s="1"/>
      <c r="I63" s="1"/>
      <c r="J63" s="118"/>
      <c r="K63" s="117"/>
      <c r="L63" s="1"/>
      <c r="M63" s="118"/>
      <c r="N63" s="113"/>
      <c r="O63" s="129"/>
      <c r="P63" s="129"/>
      <c r="Q63" s="272">
        <f>Q20</f>
        <v>50.25</v>
      </c>
      <c r="R63" s="273"/>
      <c r="S63" s="113"/>
      <c r="T63" s="113"/>
      <c r="U63" s="117"/>
      <c r="V63" s="1"/>
      <c r="W63" s="1"/>
      <c r="X63" s="1"/>
      <c r="Y63" s="1"/>
      <c r="Z63" s="1"/>
      <c r="AA63" s="1"/>
      <c r="AB63" s="1"/>
      <c r="AC63" s="1"/>
      <c r="AD63" s="1"/>
      <c r="AE63" s="88"/>
    </row>
    <row r="64" spans="1:31" ht="18" customHeight="1">
      <c r="A64" s="2"/>
      <c r="B64" s="1"/>
      <c r="C64" s="1"/>
      <c r="D64" s="1"/>
      <c r="E64" s="1"/>
      <c r="F64" s="1"/>
      <c r="G64" s="1"/>
      <c r="H64" s="1"/>
      <c r="I64" s="1"/>
      <c r="J64" s="118"/>
      <c r="K64" s="117"/>
      <c r="L64" s="1"/>
      <c r="M64" s="118"/>
      <c r="N64" s="113"/>
      <c r="O64" s="113"/>
      <c r="P64" s="113"/>
      <c r="Q64" s="113"/>
      <c r="R64" s="113"/>
      <c r="S64" s="113"/>
      <c r="T64" s="113"/>
      <c r="U64" s="117"/>
      <c r="V64" s="1"/>
      <c r="W64" s="1"/>
      <c r="X64" s="1"/>
      <c r="Y64" s="1"/>
      <c r="Z64" s="1"/>
      <c r="AA64" s="1"/>
      <c r="AB64" s="1"/>
      <c r="AC64" s="1"/>
      <c r="AD64" s="1"/>
      <c r="AE64" s="88"/>
    </row>
    <row r="65" spans="1:31" ht="18" customHeight="1">
      <c r="A65" s="2"/>
      <c r="B65" s="1"/>
      <c r="C65" s="1"/>
      <c r="D65" s="1"/>
      <c r="E65" s="1"/>
      <c r="F65" s="1"/>
      <c r="G65" s="1"/>
      <c r="H65" s="1"/>
      <c r="I65" s="1"/>
      <c r="J65" s="118"/>
      <c r="K65" s="117"/>
      <c r="L65" s="1"/>
      <c r="M65" s="118"/>
      <c r="N65" s="113"/>
      <c r="O65" s="113"/>
      <c r="P65" s="113"/>
      <c r="Q65" s="113"/>
      <c r="R65" s="113"/>
      <c r="S65" s="113"/>
      <c r="T65" s="247" t="s">
        <v>32</v>
      </c>
      <c r="U65" s="126"/>
      <c r="V65" s="4"/>
      <c r="W65" s="4"/>
      <c r="X65" s="4"/>
      <c r="Y65" s="1"/>
      <c r="Z65" s="1"/>
      <c r="AA65" s="1"/>
      <c r="AB65" s="1"/>
      <c r="AC65" s="1"/>
      <c r="AD65" s="1"/>
      <c r="AE65" s="88"/>
    </row>
    <row r="66" spans="1:31" ht="18" customHeight="1" thickBot="1">
      <c r="A66" s="2"/>
      <c r="B66" s="1"/>
      <c r="C66" s="1"/>
      <c r="D66" s="1"/>
      <c r="E66" s="1"/>
      <c r="F66" s="1"/>
      <c r="G66" s="1"/>
      <c r="H66" s="1"/>
      <c r="I66" s="1"/>
      <c r="J66" s="118"/>
      <c r="K66" s="117"/>
      <c r="L66" s="1"/>
      <c r="M66" s="118"/>
      <c r="N66" s="113"/>
      <c r="O66" s="113"/>
      <c r="P66" s="113"/>
      <c r="Q66" s="113"/>
      <c r="R66" s="113"/>
      <c r="S66" s="113"/>
      <c r="T66" s="247"/>
      <c r="U66" s="117"/>
      <c r="V66" s="1"/>
      <c r="W66" s="1"/>
      <c r="X66" s="1"/>
      <c r="Y66" s="1"/>
      <c r="Z66" s="1"/>
      <c r="AA66" s="1"/>
      <c r="AB66" s="1"/>
      <c r="AC66" s="1"/>
      <c r="AD66" s="1"/>
      <c r="AE66" s="88"/>
    </row>
    <row r="67" spans="1:31" ht="18" customHeight="1" thickBot="1">
      <c r="A67" s="2"/>
      <c r="B67" s="1"/>
      <c r="C67" s="1"/>
      <c r="D67" s="1"/>
      <c r="E67" s="1"/>
      <c r="F67" s="1"/>
      <c r="G67" s="1"/>
      <c r="H67" s="1"/>
      <c r="I67" s="1"/>
      <c r="J67" s="118"/>
      <c r="K67" s="117"/>
      <c r="L67" s="1"/>
      <c r="M67" s="118"/>
      <c r="N67" s="113"/>
      <c r="O67" s="113"/>
      <c r="P67" s="113"/>
      <c r="Q67" s="113"/>
      <c r="R67" s="113"/>
      <c r="S67" s="113"/>
      <c r="T67" s="113"/>
      <c r="U67" s="117"/>
      <c r="V67" s="1"/>
      <c r="W67" s="1"/>
      <c r="X67" s="1"/>
      <c r="Y67" s="245">
        <f>Y24</f>
        <v>83.34375</v>
      </c>
      <c r="Z67" s="246"/>
      <c r="AA67" s="94" t="s">
        <v>43</v>
      </c>
      <c r="AB67" s="1"/>
      <c r="AC67" s="1"/>
      <c r="AD67" s="1"/>
      <c r="AE67" s="88"/>
    </row>
    <row r="68" spans="1:31" ht="18" customHeight="1">
      <c r="A68" s="2"/>
      <c r="B68" s="1"/>
      <c r="C68" s="1"/>
      <c r="D68" s="1"/>
      <c r="E68" s="1"/>
      <c r="F68" s="1"/>
      <c r="G68" s="1"/>
      <c r="H68" s="1"/>
      <c r="I68" s="1"/>
      <c r="J68" s="118"/>
      <c r="K68" s="81"/>
      <c r="L68" s="1"/>
      <c r="M68" s="119"/>
      <c r="N68" s="120"/>
      <c r="O68" s="120"/>
      <c r="P68" s="120"/>
      <c r="Q68" s="120"/>
      <c r="R68" s="120"/>
      <c r="S68" s="113"/>
      <c r="T68" s="113"/>
      <c r="U68" s="117"/>
      <c r="V68" s="1"/>
      <c r="W68" s="1"/>
      <c r="X68" s="1"/>
      <c r="Y68" s="1"/>
      <c r="Z68" s="1"/>
      <c r="AA68" s="1"/>
      <c r="AB68" s="1"/>
      <c r="AC68" s="1"/>
      <c r="AD68" s="1"/>
      <c r="AE68" s="88"/>
    </row>
    <row r="69" spans="1:31" ht="18" customHeight="1" thickBot="1">
      <c r="A69" s="2"/>
      <c r="B69" s="1"/>
      <c r="C69" s="3"/>
      <c r="D69" s="3"/>
      <c r="E69" s="3"/>
      <c r="F69" s="3"/>
      <c r="G69" s="3"/>
      <c r="H69" s="3"/>
      <c r="I69" s="1"/>
      <c r="J69" s="118"/>
      <c r="K69" s="111"/>
      <c r="L69" s="1"/>
      <c r="M69" s="118"/>
      <c r="N69" s="113"/>
      <c r="O69" s="113"/>
      <c r="P69" s="113"/>
      <c r="Q69" s="113"/>
      <c r="R69" s="113"/>
      <c r="S69" s="113"/>
      <c r="T69" s="113"/>
      <c r="U69" s="117"/>
      <c r="V69" s="1"/>
      <c r="W69" s="1"/>
      <c r="X69" s="1"/>
      <c r="Y69" s="1"/>
      <c r="Z69" s="1"/>
      <c r="AA69" s="1"/>
      <c r="AB69" s="1"/>
      <c r="AC69" s="1"/>
      <c r="AD69" s="1"/>
      <c r="AE69" s="88"/>
    </row>
    <row r="70" spans="1:31" ht="18" customHeight="1">
      <c r="A70" s="2"/>
      <c r="B70" s="1"/>
      <c r="C70" s="1"/>
      <c r="D70" s="1"/>
      <c r="E70" s="1"/>
      <c r="F70" s="1"/>
      <c r="G70" s="1"/>
      <c r="H70" s="1"/>
      <c r="I70" s="1"/>
      <c r="J70" s="118"/>
      <c r="K70" s="117"/>
      <c r="L70" s="1"/>
      <c r="M70" s="118"/>
      <c r="N70" s="113"/>
      <c r="O70" s="113"/>
      <c r="P70" s="113"/>
      <c r="Q70" s="113"/>
      <c r="R70" s="113"/>
      <c r="S70" s="113"/>
      <c r="T70" s="113"/>
      <c r="U70" s="117"/>
      <c r="V70" s="1"/>
      <c r="W70" s="1"/>
      <c r="X70" s="1"/>
      <c r="Y70" s="1"/>
      <c r="Z70" s="1"/>
      <c r="AA70" s="1"/>
      <c r="AB70" s="1"/>
      <c r="AC70" s="1"/>
      <c r="AD70" s="1"/>
      <c r="AE70" s="88"/>
    </row>
    <row r="71" spans="1:31" ht="18" customHeight="1" thickBot="1">
      <c r="A71" s="2"/>
      <c r="B71" s="1"/>
      <c r="C71" s="1"/>
      <c r="D71" s="1"/>
      <c r="E71" s="1"/>
      <c r="F71" s="1"/>
      <c r="G71" s="1"/>
      <c r="H71" s="1"/>
      <c r="I71" s="1"/>
      <c r="J71" s="118"/>
      <c r="K71" s="117"/>
      <c r="L71" s="1"/>
      <c r="M71" s="118"/>
      <c r="N71" s="113"/>
      <c r="O71" s="113"/>
      <c r="P71" s="113"/>
      <c r="Q71" s="113"/>
      <c r="R71" s="113"/>
      <c r="S71" s="113"/>
      <c r="T71" s="113"/>
      <c r="U71" s="117"/>
      <c r="V71" s="1"/>
      <c r="W71" s="1"/>
      <c r="X71" s="1"/>
      <c r="Y71" s="1"/>
      <c r="Z71" s="1"/>
      <c r="AA71" s="1"/>
      <c r="AB71" s="1"/>
      <c r="AC71" s="1"/>
      <c r="AD71" s="1"/>
      <c r="AE71" s="88"/>
    </row>
    <row r="72" spans="1:31" ht="18" customHeight="1" thickBot="1">
      <c r="A72" s="245">
        <f>A29</f>
        <v>73.5</v>
      </c>
      <c r="B72" s="246"/>
      <c r="C72" s="1"/>
      <c r="D72" s="1"/>
      <c r="E72" s="1"/>
      <c r="F72" s="1"/>
      <c r="G72" s="1"/>
      <c r="H72" s="1"/>
      <c r="I72" s="1"/>
      <c r="J72" s="118"/>
      <c r="K72" s="117"/>
      <c r="L72" s="1"/>
      <c r="M72" s="118"/>
      <c r="N72" s="113"/>
      <c r="O72" s="113"/>
      <c r="P72" s="113"/>
      <c r="Q72" s="113"/>
      <c r="R72" s="113"/>
      <c r="S72" s="272">
        <f>S29</f>
        <v>71.25</v>
      </c>
      <c r="T72" s="273"/>
      <c r="U72" s="117"/>
      <c r="V72" s="1"/>
      <c r="W72" s="1"/>
      <c r="X72" s="1"/>
      <c r="Y72" s="1"/>
      <c r="Z72" s="1"/>
      <c r="AA72" s="1"/>
      <c r="AB72" s="1"/>
      <c r="AC72" s="1"/>
      <c r="AD72" s="1"/>
      <c r="AE72" s="88"/>
    </row>
    <row r="73" spans="1:31" ht="18" customHeight="1">
      <c r="A73" s="2"/>
      <c r="B73" s="1"/>
      <c r="C73" s="1"/>
      <c r="D73" s="1"/>
      <c r="E73" s="1"/>
      <c r="F73" s="1"/>
      <c r="G73" s="1"/>
      <c r="H73" s="1"/>
      <c r="I73" s="1"/>
      <c r="J73" s="118"/>
      <c r="K73" s="117"/>
      <c r="L73" s="1"/>
      <c r="M73" s="118"/>
      <c r="N73" s="113"/>
      <c r="O73" s="113"/>
      <c r="P73" s="113"/>
      <c r="Q73" s="113"/>
      <c r="R73" s="113"/>
      <c r="S73" s="113"/>
      <c r="T73" s="113"/>
      <c r="U73" s="117"/>
      <c r="V73" s="1"/>
      <c r="W73" s="1"/>
      <c r="X73" s="1"/>
      <c r="Y73" s="1"/>
      <c r="Z73" s="1"/>
      <c r="AA73" s="1"/>
      <c r="AB73" s="1"/>
      <c r="AC73" s="1"/>
      <c r="AD73" s="1"/>
      <c r="AE73" s="88"/>
    </row>
    <row r="74" spans="1:31" ht="18" customHeight="1">
      <c r="A74" s="2"/>
      <c r="B74" s="1"/>
      <c r="C74" s="1"/>
      <c r="D74" s="1"/>
      <c r="E74" s="1"/>
      <c r="F74" s="1"/>
      <c r="G74" s="1"/>
      <c r="H74" s="1"/>
      <c r="I74" s="1"/>
      <c r="J74" s="118"/>
      <c r="K74" s="117"/>
      <c r="L74" s="1"/>
      <c r="M74" s="118"/>
      <c r="N74" s="113"/>
      <c r="O74" s="113"/>
      <c r="P74" s="113"/>
      <c r="Q74" s="113"/>
      <c r="R74" s="113"/>
      <c r="S74" s="113"/>
      <c r="T74" s="113"/>
      <c r="U74" s="117"/>
      <c r="V74" s="1"/>
      <c r="W74" s="1"/>
      <c r="X74" s="1"/>
      <c r="Y74" s="1"/>
      <c r="Z74" s="1"/>
      <c r="AA74" s="1"/>
      <c r="AB74" s="1"/>
      <c r="AC74" s="1"/>
      <c r="AD74" s="1"/>
      <c r="AE74" s="88"/>
    </row>
    <row r="75" spans="1:31" ht="18" customHeight="1" thickBot="1">
      <c r="A75" s="2"/>
      <c r="B75" s="1"/>
      <c r="C75" s="1"/>
      <c r="D75" s="1"/>
      <c r="E75" s="1"/>
      <c r="F75" s="1"/>
      <c r="G75" s="1"/>
      <c r="H75" s="1"/>
      <c r="I75" s="1"/>
      <c r="J75" s="118"/>
      <c r="K75" s="117"/>
      <c r="L75" s="1"/>
      <c r="M75" s="121"/>
      <c r="N75" s="122"/>
      <c r="O75" s="122"/>
      <c r="P75" s="122"/>
      <c r="Q75" s="122"/>
      <c r="R75" s="122"/>
      <c r="S75" s="122"/>
      <c r="T75" s="122"/>
      <c r="U75" s="117"/>
      <c r="V75" s="1"/>
      <c r="W75" s="1"/>
      <c r="X75" s="1"/>
      <c r="Y75" s="1"/>
      <c r="Z75" s="1"/>
      <c r="AA75" s="1"/>
      <c r="AB75" s="1"/>
      <c r="AC75" s="1"/>
      <c r="AD75" s="1"/>
      <c r="AE75" s="88"/>
    </row>
    <row r="76" spans="1:31" ht="18" customHeight="1">
      <c r="A76" s="110"/>
      <c r="B76" s="4"/>
      <c r="C76" s="4"/>
      <c r="D76" s="4"/>
      <c r="E76" s="1"/>
      <c r="F76" s="4"/>
      <c r="G76" s="1"/>
      <c r="H76" s="1"/>
      <c r="I76" s="1"/>
      <c r="J76" s="118"/>
      <c r="K76" s="81"/>
      <c r="L76" s="1"/>
      <c r="M76" s="118"/>
      <c r="N76" s="113"/>
      <c r="O76" s="113"/>
      <c r="P76" s="113"/>
      <c r="Q76" s="113"/>
      <c r="R76" s="113"/>
      <c r="S76" s="113"/>
      <c r="T76" s="113"/>
      <c r="U76" s="117"/>
      <c r="V76" s="1"/>
      <c r="W76" s="1"/>
      <c r="X76" s="1"/>
      <c r="Y76" s="1"/>
      <c r="Z76" s="1"/>
      <c r="AA76" s="1"/>
      <c r="AB76" s="1"/>
      <c r="AC76" s="1"/>
      <c r="AD76" s="1"/>
      <c r="AE76" s="88"/>
    </row>
    <row r="77" spans="1:31" ht="18" customHeight="1" thickBot="1">
      <c r="A77" s="2"/>
      <c r="B77" s="1"/>
      <c r="C77" s="1"/>
      <c r="D77" s="1"/>
      <c r="E77" s="3"/>
      <c r="F77" s="3"/>
      <c r="G77" s="3"/>
      <c r="H77" s="3"/>
      <c r="I77" s="1"/>
      <c r="J77" s="118"/>
      <c r="K77" s="111"/>
      <c r="L77" s="1"/>
      <c r="M77" s="118"/>
      <c r="N77" s="113"/>
      <c r="O77" s="113"/>
      <c r="P77" s="113"/>
      <c r="Q77" s="113"/>
      <c r="R77" s="113"/>
      <c r="S77" s="113"/>
      <c r="T77" s="113"/>
      <c r="U77" s="117"/>
      <c r="V77" s="1"/>
      <c r="W77" s="1"/>
      <c r="X77" s="1"/>
      <c r="Y77" s="1"/>
      <c r="Z77" s="1"/>
      <c r="AA77" s="1"/>
      <c r="AB77" s="1"/>
      <c r="AC77" s="1"/>
      <c r="AD77" s="1"/>
      <c r="AE77" s="88"/>
    </row>
    <row r="78" spans="1:31" ht="18" customHeight="1">
      <c r="A78" s="2"/>
      <c r="B78" s="1"/>
      <c r="C78" s="1"/>
      <c r="D78" s="1"/>
      <c r="E78" s="1"/>
      <c r="F78" s="1"/>
      <c r="G78" s="1"/>
      <c r="H78" s="1"/>
      <c r="I78" s="1"/>
      <c r="J78" s="118"/>
      <c r="K78" s="117"/>
      <c r="L78" s="1"/>
      <c r="M78" s="118"/>
      <c r="N78" s="113"/>
      <c r="O78" s="113"/>
      <c r="P78" s="113"/>
      <c r="Q78" s="113"/>
      <c r="R78" s="113"/>
      <c r="S78" s="113"/>
      <c r="T78" s="113"/>
      <c r="U78" s="117"/>
      <c r="V78" s="1"/>
      <c r="W78" s="1"/>
      <c r="X78" s="1"/>
      <c r="Y78" s="1"/>
      <c r="Z78" s="1"/>
      <c r="AA78" s="1"/>
      <c r="AB78" s="1"/>
      <c r="AC78" s="1"/>
      <c r="AD78" s="1"/>
      <c r="AE78" s="88"/>
    </row>
    <row r="79" spans="1:31" ht="18" customHeight="1" thickBot="1">
      <c r="A79" s="2"/>
      <c r="B79" s="1"/>
      <c r="C79" s="1"/>
      <c r="D79" s="1"/>
      <c r="E79" s="1"/>
      <c r="F79" s="1"/>
      <c r="G79" s="1"/>
      <c r="H79" s="1"/>
      <c r="I79" s="1"/>
      <c r="J79" s="123"/>
      <c r="K79" s="127"/>
      <c r="L79" s="1"/>
      <c r="M79" s="123"/>
      <c r="N79" s="124"/>
      <c r="O79" s="124"/>
      <c r="P79" s="124"/>
      <c r="Q79" s="124"/>
      <c r="R79" s="124"/>
      <c r="S79" s="124"/>
      <c r="T79" s="124"/>
      <c r="U79" s="127"/>
      <c r="V79" s="1"/>
      <c r="W79" s="4"/>
      <c r="X79" s="4"/>
      <c r="Y79" s="4"/>
      <c r="Z79" s="4"/>
      <c r="AA79" s="1"/>
      <c r="AB79" s="1"/>
      <c r="AC79" s="1"/>
      <c r="AD79" s="1"/>
      <c r="AE79" s="88"/>
    </row>
    <row r="80" spans="1:31" ht="18" customHeight="1" thickTop="1">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88"/>
    </row>
    <row r="81" spans="1:31" ht="18" customHeight="1">
      <c r="A81" s="2"/>
      <c r="B81" s="1"/>
      <c r="C81" s="1"/>
      <c r="D81" s="1"/>
      <c r="E81" s="1"/>
      <c r="F81" s="1"/>
      <c r="G81" s="1"/>
      <c r="H81" s="1"/>
      <c r="I81" s="1"/>
      <c r="J81" s="1"/>
      <c r="K81" s="1"/>
      <c r="L81" s="261" t="s">
        <v>44</v>
      </c>
      <c r="M81" s="261"/>
      <c r="N81" s="261"/>
      <c r="O81" s="261"/>
      <c r="P81" s="284" t="s">
        <v>65</v>
      </c>
      <c r="Q81" s="237"/>
      <c r="R81" s="1"/>
      <c r="S81" s="1"/>
      <c r="T81" s="1"/>
      <c r="U81" s="1"/>
      <c r="V81" s="1"/>
      <c r="W81" s="1"/>
      <c r="X81" s="1"/>
      <c r="Y81" s="1"/>
      <c r="Z81" s="1"/>
      <c r="AA81" s="1"/>
      <c r="AB81" s="1"/>
      <c r="AC81" s="1"/>
      <c r="AD81" s="1"/>
      <c r="AE81" s="88"/>
    </row>
    <row r="82" spans="1:31" ht="18" customHeight="1">
      <c r="A82" s="2"/>
      <c r="B82" s="1"/>
      <c r="C82" s="1"/>
      <c r="D82" s="1"/>
      <c r="E82" s="1"/>
      <c r="F82" s="1"/>
      <c r="G82" s="1"/>
      <c r="H82" s="1"/>
      <c r="I82" s="1"/>
      <c r="J82" s="1"/>
      <c r="K82" s="1"/>
      <c r="L82" s="1"/>
      <c r="M82" s="1"/>
      <c r="N82" s="240" t="s">
        <v>15</v>
      </c>
      <c r="O82" s="240"/>
      <c r="P82" s="241" t="s">
        <v>25</v>
      </c>
      <c r="Q82" s="241"/>
      <c r="R82" s="1"/>
      <c r="S82" s="8"/>
      <c r="T82" s="1"/>
      <c r="U82" s="1"/>
      <c r="V82" s="1"/>
      <c r="W82" s="1"/>
      <c r="X82" s="1"/>
      <c r="Y82" s="1"/>
      <c r="Z82" s="1"/>
      <c r="AA82" s="1"/>
      <c r="AB82" s="1"/>
      <c r="AC82" s="1"/>
      <c r="AD82" s="1"/>
      <c r="AE82" s="88"/>
    </row>
    <row r="83" spans="1:31" ht="18" customHeight="1">
      <c r="A83" s="2"/>
      <c r="B83" s="1"/>
      <c r="C83" s="1"/>
      <c r="D83" s="1"/>
      <c r="E83" s="1"/>
      <c r="F83" s="1"/>
      <c r="G83" s="1"/>
      <c r="H83" s="1"/>
      <c r="I83" s="1"/>
      <c r="J83" s="1"/>
      <c r="K83" s="1"/>
      <c r="L83" s="1"/>
      <c r="M83" s="1"/>
      <c r="N83" s="240" t="s">
        <v>16</v>
      </c>
      <c r="O83" s="240"/>
      <c r="P83" s="238">
        <v>0.18</v>
      </c>
      <c r="Q83" s="238"/>
      <c r="R83" s="9"/>
      <c r="S83" s="9"/>
      <c r="T83" s="1"/>
      <c r="U83" s="1"/>
      <c r="V83" s="1"/>
      <c r="W83" s="1"/>
      <c r="X83" s="1"/>
      <c r="Y83" s="1"/>
      <c r="Z83" s="1"/>
      <c r="AA83" s="1"/>
      <c r="AB83" s="1"/>
      <c r="AC83" s="1"/>
      <c r="AD83" s="1"/>
      <c r="AE83" s="88"/>
    </row>
    <row r="84" spans="1:31" ht="18" customHeight="1">
      <c r="A84" s="2"/>
      <c r="B84" s="1"/>
      <c r="C84" s="1"/>
      <c r="D84" s="1"/>
      <c r="E84" s="1"/>
      <c r="F84" s="1"/>
      <c r="G84" s="1"/>
      <c r="H84" s="1"/>
      <c r="I84" s="1"/>
      <c r="J84" s="1"/>
      <c r="K84" s="1"/>
      <c r="L84" s="1"/>
      <c r="M84" s="1"/>
      <c r="N84" s="240" t="s">
        <v>17</v>
      </c>
      <c r="O84" s="240"/>
      <c r="P84" s="239">
        <v>0.25</v>
      </c>
      <c r="Q84" s="239"/>
      <c r="R84" s="8"/>
      <c r="S84" s="8"/>
      <c r="T84" s="1"/>
      <c r="U84" s="1"/>
      <c r="V84" s="1"/>
      <c r="W84" s="1"/>
      <c r="X84" s="1"/>
      <c r="Y84" s="1"/>
      <c r="Z84" s="1"/>
      <c r="AA84" s="1"/>
      <c r="AB84" s="1"/>
      <c r="AC84" s="1"/>
      <c r="AD84" s="1"/>
      <c r="AE84" s="88"/>
    </row>
    <row r="85" spans="1:31" ht="18" customHeight="1">
      <c r="A85" s="2"/>
      <c r="B85" s="1"/>
      <c r="C85" s="1"/>
      <c r="D85" s="1"/>
      <c r="E85" s="1"/>
      <c r="F85" s="1"/>
      <c r="G85" s="1"/>
      <c r="H85" s="1"/>
      <c r="I85" s="1"/>
      <c r="J85" s="1"/>
      <c r="K85" s="1"/>
      <c r="L85" s="1"/>
      <c r="M85" s="1"/>
      <c r="N85" s="240" t="s">
        <v>35</v>
      </c>
      <c r="O85" s="240"/>
      <c r="P85" s="250" t="s">
        <v>36</v>
      </c>
      <c r="Q85" s="250"/>
      <c r="R85" s="5"/>
      <c r="S85" s="5"/>
      <c r="T85" s="1"/>
      <c r="U85" s="1"/>
      <c r="V85" s="1"/>
      <c r="W85" s="1"/>
      <c r="X85" s="1"/>
      <c r="Y85" s="1"/>
      <c r="Z85" s="1"/>
      <c r="AA85" s="1"/>
      <c r="AB85" s="1"/>
      <c r="AC85" s="1"/>
      <c r="AD85" s="1"/>
      <c r="AE85" s="88"/>
    </row>
    <row r="86" spans="1:31" ht="18" customHeight="1"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7"/>
    </row>
  </sheetData>
  <sheetProtection password="E5C0" sheet="1" objects="1" scenarios="1"/>
  <mergeCells count="52">
    <mergeCell ref="N84:O84"/>
    <mergeCell ref="P84:Q84"/>
    <mergeCell ref="N85:O85"/>
    <mergeCell ref="P85:Q85"/>
    <mergeCell ref="N82:O82"/>
    <mergeCell ref="P82:Q82"/>
    <mergeCell ref="N83:O83"/>
    <mergeCell ref="P83:Q83"/>
    <mergeCell ref="Y67:Z67"/>
    <mergeCell ref="A72:B72"/>
    <mergeCell ref="S72:T72"/>
    <mergeCell ref="L81:O81"/>
    <mergeCell ref="P81:Q81"/>
    <mergeCell ref="W57:X57"/>
    <mergeCell ref="C63:D63"/>
    <mergeCell ref="Q63:R63"/>
    <mergeCell ref="T65:T66"/>
    <mergeCell ref="G50:H50"/>
    <mergeCell ref="M50:N50"/>
    <mergeCell ref="E54:F54"/>
    <mergeCell ref="O54:P54"/>
    <mergeCell ref="M45:U45"/>
    <mergeCell ref="Y45:Z45"/>
    <mergeCell ref="P46:Q47"/>
    <mergeCell ref="Y46:Z46"/>
    <mergeCell ref="Y47:Z47"/>
    <mergeCell ref="M2:U2"/>
    <mergeCell ref="P3:Q4"/>
    <mergeCell ref="Y3:Z3"/>
    <mergeCell ref="Y4:Z4"/>
    <mergeCell ref="Y2:Z2"/>
    <mergeCell ref="G7:H7"/>
    <mergeCell ref="M7:N7"/>
    <mergeCell ref="E11:F11"/>
    <mergeCell ref="O11:P11"/>
    <mergeCell ref="W14:X14"/>
    <mergeCell ref="C20:D20"/>
    <mergeCell ref="Q20:R20"/>
    <mergeCell ref="T22:T23"/>
    <mergeCell ref="Y24:Z24"/>
    <mergeCell ref="A29:B29"/>
    <mergeCell ref="S29:T29"/>
    <mergeCell ref="L38:O38"/>
    <mergeCell ref="P38:Q38"/>
    <mergeCell ref="N39:O39"/>
    <mergeCell ref="P39:Q39"/>
    <mergeCell ref="N40:O40"/>
    <mergeCell ref="P40:Q40"/>
    <mergeCell ref="N41:O41"/>
    <mergeCell ref="P41:Q41"/>
    <mergeCell ref="N42:O42"/>
    <mergeCell ref="P42:Q42"/>
  </mergeCells>
  <printOptions/>
  <pageMargins left="0.75" right="0.75" top="1" bottom="1" header="0.5" footer="0.5"/>
  <pageSetup fitToHeight="1" fitToWidth="1" horizontalDpi="600" verticalDpi="600" orientation="portrait" scale="63" r:id="rId2"/>
  <ignoredErrors>
    <ignoredError sqref="P38 P81" numberStoredAsText="1"/>
  </ignoredErrors>
  <drawing r:id="rId1"/>
</worksheet>
</file>

<file path=xl/worksheets/sheet11.xml><?xml version="1.0" encoding="utf-8"?>
<worksheet xmlns="http://schemas.openxmlformats.org/spreadsheetml/2006/main" xmlns:r="http://schemas.openxmlformats.org/officeDocument/2006/relationships">
  <sheetPr>
    <tabColor indexed="24"/>
    <pageSetUpPr fitToPage="1"/>
  </sheetPr>
  <dimension ref="A1:Y43"/>
  <sheetViews>
    <sheetView showGridLines="0" zoomScalePageLayoutView="0" workbookViewId="0" topLeftCell="A1">
      <selection activeCell="X32" sqref="X32"/>
    </sheetView>
  </sheetViews>
  <sheetFormatPr defaultColWidth="9.140625" defaultRowHeight="12.75"/>
  <cols>
    <col min="1" max="1" width="5.8515625" style="0" customWidth="1"/>
    <col min="2" max="2" width="4.00390625" style="0" customWidth="1"/>
    <col min="3" max="3" width="4.421875" style="0" customWidth="1"/>
    <col min="4" max="4" width="4.57421875" style="0" customWidth="1"/>
    <col min="5" max="6" width="0.85546875" style="0" customWidth="1"/>
    <col min="7" max="7" width="2.421875" style="0" customWidth="1"/>
    <col min="8" max="8" width="1.421875" style="0" customWidth="1"/>
    <col min="9" max="10" width="4.57421875" style="0" customWidth="1"/>
    <col min="11" max="11" width="4.00390625" style="0" customWidth="1"/>
    <col min="12" max="12" width="5.421875" style="0" customWidth="1"/>
    <col min="13" max="13" width="6.00390625" style="0" customWidth="1"/>
    <col min="14" max="14" width="3.8515625" style="0" customWidth="1"/>
    <col min="15" max="15" width="5.140625" style="0" customWidth="1"/>
    <col min="16" max="16" width="0.85546875" style="0" customWidth="1"/>
    <col min="17" max="17" width="3.57421875" style="0" customWidth="1"/>
    <col min="18" max="18" width="4.421875" style="0" customWidth="1"/>
    <col min="19" max="19" width="5.28125" style="0" customWidth="1"/>
    <col min="20" max="20" width="4.00390625" style="0" customWidth="1"/>
  </cols>
  <sheetData>
    <row r="1" spans="1:25" ht="13.5" thickBot="1">
      <c r="A1" s="85"/>
      <c r="B1" s="86"/>
      <c r="C1" s="86"/>
      <c r="D1" s="86"/>
      <c r="E1" s="86"/>
      <c r="F1" s="86"/>
      <c r="G1" s="86"/>
      <c r="H1" s="86"/>
      <c r="I1" s="86"/>
      <c r="J1" s="86"/>
      <c r="K1" s="86"/>
      <c r="L1" s="86"/>
      <c r="M1" s="86"/>
      <c r="N1" s="86"/>
      <c r="O1" s="86"/>
      <c r="P1" s="86"/>
      <c r="Q1" s="86"/>
      <c r="R1" s="86"/>
      <c r="S1" s="86"/>
      <c r="T1" s="86"/>
      <c r="U1" s="86"/>
      <c r="V1" s="86"/>
      <c r="W1" s="86"/>
      <c r="X1" s="86"/>
      <c r="Y1" s="87"/>
    </row>
    <row r="2" spans="1:25" ht="18.75" thickBot="1">
      <c r="A2" s="2"/>
      <c r="B2" s="1"/>
      <c r="C2" s="1"/>
      <c r="D2" s="1"/>
      <c r="E2" s="1"/>
      <c r="F2" s="1"/>
      <c r="G2" s="1"/>
      <c r="H2" s="1"/>
      <c r="I2" s="248">
        <v>250</v>
      </c>
      <c r="J2" s="248"/>
      <c r="K2" s="248"/>
      <c r="L2" s="248"/>
      <c r="M2" s="248"/>
      <c r="N2" s="248"/>
      <c r="O2" s="248"/>
      <c r="P2" s="1"/>
      <c r="Q2" s="1"/>
      <c r="R2" s="1"/>
      <c r="S2" s="259">
        <f>'Config.'!$D$12</f>
        <v>36</v>
      </c>
      <c r="T2" s="246"/>
      <c r="U2" s="101" t="s">
        <v>85</v>
      </c>
      <c r="V2" s="1"/>
      <c r="W2" s="98">
        <f>'Config.'!$D$12+1.25</f>
        <v>37.25</v>
      </c>
      <c r="X2" s="101" t="s">
        <v>83</v>
      </c>
      <c r="Y2" s="88"/>
    </row>
    <row r="3" spans="1:25" ht="13.5" thickBot="1">
      <c r="A3" s="2"/>
      <c r="B3" s="1"/>
      <c r="C3" s="1"/>
      <c r="D3" s="1"/>
      <c r="E3" s="1"/>
      <c r="F3" s="1"/>
      <c r="G3" s="1"/>
      <c r="H3" s="1"/>
      <c r="I3" s="105"/>
      <c r="J3" s="89"/>
      <c r="K3" s="89"/>
      <c r="L3" s="255">
        <f>'Config.'!D12-0.1875</f>
        <v>35.8125</v>
      </c>
      <c r="M3" s="256"/>
      <c r="N3" s="89"/>
      <c r="O3" s="10"/>
      <c r="P3" s="1"/>
      <c r="Q3" s="1"/>
      <c r="R3" s="1"/>
      <c r="S3" s="249">
        <f>'Config.'!$D$13</f>
        <v>84.1875</v>
      </c>
      <c r="T3" s="246"/>
      <c r="U3" s="91" t="s">
        <v>82</v>
      </c>
      <c r="V3" s="1"/>
      <c r="W3" s="98">
        <f>S3+13/16</f>
        <v>85</v>
      </c>
      <c r="X3" s="101" t="s">
        <v>84</v>
      </c>
      <c r="Y3" s="88"/>
    </row>
    <row r="4" spans="1:25" ht="13.5" thickBot="1">
      <c r="A4" s="2"/>
      <c r="B4" s="1"/>
      <c r="C4" s="1"/>
      <c r="D4" s="1"/>
      <c r="E4" s="1"/>
      <c r="F4" s="1"/>
      <c r="G4" s="1"/>
      <c r="H4" s="1"/>
      <c r="I4" s="105"/>
      <c r="J4" s="89"/>
      <c r="K4" s="89"/>
      <c r="L4" s="257"/>
      <c r="M4" s="258"/>
      <c r="N4" s="89"/>
      <c r="O4" s="10"/>
      <c r="P4" s="1"/>
      <c r="Q4" s="1"/>
      <c r="R4" s="1"/>
      <c r="S4" s="249">
        <f>'Config.'!$D$14</f>
        <v>0.75</v>
      </c>
      <c r="T4" s="246"/>
      <c r="U4" s="91" t="s">
        <v>81</v>
      </c>
      <c r="V4" s="1"/>
      <c r="Y4" s="88"/>
    </row>
    <row r="5" spans="1:25" ht="4.5" customHeight="1" thickBot="1">
      <c r="A5" s="2"/>
      <c r="B5" s="1"/>
      <c r="C5" s="1"/>
      <c r="D5" s="1"/>
      <c r="E5" s="1"/>
      <c r="F5" s="1"/>
      <c r="G5" s="1"/>
      <c r="H5" s="1"/>
      <c r="I5" s="1"/>
      <c r="J5" s="1"/>
      <c r="K5" s="1"/>
      <c r="L5" s="1"/>
      <c r="M5" s="1"/>
      <c r="N5" s="1"/>
      <c r="O5" s="1"/>
      <c r="P5" s="1"/>
      <c r="Q5" s="1"/>
      <c r="R5" s="1"/>
      <c r="S5" s="287"/>
      <c r="T5" s="288"/>
      <c r="U5" s="91"/>
      <c r="V5" s="1"/>
      <c r="W5" s="1"/>
      <c r="X5" s="1"/>
      <c r="Y5" s="88"/>
    </row>
    <row r="6" spans="1:25" ht="13.5" thickBot="1">
      <c r="A6" s="100"/>
      <c r="B6" s="3"/>
      <c r="C6" s="3"/>
      <c r="D6" s="3"/>
      <c r="E6" s="1"/>
      <c r="F6" s="133"/>
      <c r="G6" s="134"/>
      <c r="H6" s="1"/>
      <c r="I6" s="133"/>
      <c r="J6" s="139"/>
      <c r="K6" s="139"/>
      <c r="L6" s="139"/>
      <c r="M6" s="139"/>
      <c r="N6" s="139"/>
      <c r="O6" s="134"/>
      <c r="P6" s="1"/>
      <c r="Q6" s="3"/>
      <c r="R6" s="3"/>
      <c r="S6" s="1"/>
      <c r="T6" s="1"/>
      <c r="U6" s="1"/>
      <c r="V6" s="1"/>
      <c r="W6" s="1"/>
      <c r="X6" s="1"/>
      <c r="Y6" s="88"/>
    </row>
    <row r="7" spans="1:25" ht="13.5" thickBot="1">
      <c r="A7" s="2"/>
      <c r="B7" s="1"/>
      <c r="C7" s="251">
        <f>'Config.'!M24</f>
        <v>10.75</v>
      </c>
      <c r="D7" s="252"/>
      <c r="E7" s="1"/>
      <c r="F7" s="135"/>
      <c r="G7" s="136"/>
      <c r="H7" s="1"/>
      <c r="I7" s="274">
        <f>'Config.'!AF24</f>
        <v>8.25</v>
      </c>
      <c r="J7" s="273"/>
      <c r="K7" s="113"/>
      <c r="L7" s="113"/>
      <c r="M7" s="113"/>
      <c r="N7" s="113"/>
      <c r="O7" s="136"/>
      <c r="P7" s="1"/>
      <c r="Q7" s="1"/>
      <c r="R7" s="1"/>
      <c r="S7" s="1"/>
      <c r="T7" s="1"/>
      <c r="U7" s="1"/>
      <c r="V7" s="1"/>
      <c r="W7" s="1"/>
      <c r="X7" s="1"/>
      <c r="Y7" s="88"/>
    </row>
    <row r="8" spans="1:25" ht="13.5" thickBot="1">
      <c r="A8" s="2"/>
      <c r="B8" s="1"/>
      <c r="C8" s="92"/>
      <c r="D8" s="92"/>
      <c r="E8" s="1"/>
      <c r="F8" s="135"/>
      <c r="G8" s="136"/>
      <c r="H8" s="1"/>
      <c r="I8" s="135"/>
      <c r="J8" s="113"/>
      <c r="K8" s="113"/>
      <c r="L8" s="113"/>
      <c r="M8" s="113"/>
      <c r="N8" s="113"/>
      <c r="O8" s="136"/>
      <c r="P8" s="1"/>
      <c r="Q8" s="1"/>
      <c r="R8" s="1"/>
      <c r="S8" s="1"/>
      <c r="T8" s="1"/>
      <c r="U8" s="1"/>
      <c r="V8" s="1"/>
      <c r="W8" s="1"/>
      <c r="X8" s="1"/>
      <c r="Y8" s="88"/>
    </row>
    <row r="9" spans="1:25" ht="12.75">
      <c r="A9" s="2"/>
      <c r="B9" s="1"/>
      <c r="C9" s="1"/>
      <c r="D9" s="1"/>
      <c r="E9" s="1"/>
      <c r="F9" s="135"/>
      <c r="G9" s="145"/>
      <c r="H9" s="1"/>
      <c r="I9" s="142"/>
      <c r="J9" s="120"/>
      <c r="K9" s="113"/>
      <c r="L9" s="113"/>
      <c r="M9" s="113"/>
      <c r="N9" s="113"/>
      <c r="O9" s="136"/>
      <c r="P9" s="1"/>
      <c r="Q9" s="1"/>
      <c r="R9" s="1"/>
      <c r="S9" s="1"/>
      <c r="T9" s="1"/>
      <c r="U9" s="1"/>
      <c r="V9" s="1"/>
      <c r="W9" s="1"/>
      <c r="X9" s="1"/>
      <c r="Y9" s="88"/>
    </row>
    <row r="10" spans="1:25" ht="13.5" thickBot="1">
      <c r="A10" s="2"/>
      <c r="B10" s="1"/>
      <c r="C10" s="3"/>
      <c r="D10" s="3"/>
      <c r="E10" s="1"/>
      <c r="F10" s="135"/>
      <c r="G10" s="146"/>
      <c r="H10" s="1"/>
      <c r="I10" s="135"/>
      <c r="J10" s="113"/>
      <c r="K10" s="113"/>
      <c r="L10" s="113"/>
      <c r="M10" s="113"/>
      <c r="N10" s="113"/>
      <c r="O10" s="136"/>
      <c r="P10" s="1"/>
      <c r="Q10" s="1"/>
      <c r="R10" s="1"/>
      <c r="S10" s="1"/>
      <c r="T10" s="1"/>
      <c r="U10" s="1"/>
      <c r="V10" s="1"/>
      <c r="W10" s="1"/>
      <c r="X10" s="1"/>
      <c r="Y10" s="88"/>
    </row>
    <row r="11" spans="1:25" ht="12.75">
      <c r="A11" s="2"/>
      <c r="B11" s="1"/>
      <c r="C11" s="1"/>
      <c r="D11" s="1"/>
      <c r="E11" s="1"/>
      <c r="F11" s="135"/>
      <c r="G11" s="136"/>
      <c r="H11" s="1"/>
      <c r="I11" s="135"/>
      <c r="J11" s="113"/>
      <c r="K11" s="113"/>
      <c r="L11" s="113"/>
      <c r="M11" s="113"/>
      <c r="N11" s="113"/>
      <c r="O11" s="136"/>
      <c r="P11" s="1"/>
      <c r="Q11" s="1"/>
      <c r="R11" s="1"/>
      <c r="S11" s="1"/>
      <c r="T11" s="1"/>
      <c r="U11" s="1"/>
      <c r="V11" s="1"/>
      <c r="W11" s="1"/>
      <c r="X11" s="1"/>
      <c r="Y11" s="88"/>
    </row>
    <row r="12" spans="1:25" ht="12.75">
      <c r="A12" s="2"/>
      <c r="B12" s="1"/>
      <c r="C12" s="1"/>
      <c r="D12" s="1"/>
      <c r="E12" s="1"/>
      <c r="F12" s="135"/>
      <c r="G12" s="136"/>
      <c r="H12" s="1"/>
      <c r="I12" s="135"/>
      <c r="J12" s="113"/>
      <c r="K12" s="113"/>
      <c r="L12" s="113"/>
      <c r="M12" s="113"/>
      <c r="N12" s="113"/>
      <c r="O12" s="136"/>
      <c r="P12" s="1"/>
      <c r="Q12" s="1"/>
      <c r="R12" s="1"/>
      <c r="S12" s="1"/>
      <c r="T12" s="1"/>
      <c r="U12" s="1"/>
      <c r="V12" s="1"/>
      <c r="W12" s="1"/>
      <c r="X12" s="1"/>
      <c r="Y12" s="88"/>
    </row>
    <row r="13" spans="1:25" ht="13.5" thickBot="1">
      <c r="A13" s="2"/>
      <c r="B13" s="1"/>
      <c r="C13" s="1"/>
      <c r="D13" s="1"/>
      <c r="E13" s="1"/>
      <c r="F13" s="135"/>
      <c r="G13" s="136"/>
      <c r="H13" s="1"/>
      <c r="I13" s="135"/>
      <c r="J13" s="113"/>
      <c r="K13" s="113"/>
      <c r="L13" s="113"/>
      <c r="M13" s="113"/>
      <c r="N13" s="113"/>
      <c r="O13" s="136"/>
      <c r="P13" s="1"/>
      <c r="Q13" s="1"/>
      <c r="R13" s="1"/>
      <c r="S13" s="1"/>
      <c r="T13" s="1"/>
      <c r="U13" s="1"/>
      <c r="V13" s="1"/>
      <c r="W13" s="1"/>
      <c r="X13" s="1"/>
      <c r="Y13" s="88"/>
    </row>
    <row r="14" spans="1:25" ht="13.5" thickBot="1">
      <c r="A14" s="2"/>
      <c r="B14" s="1"/>
      <c r="C14" s="1"/>
      <c r="D14" s="1"/>
      <c r="E14" s="1"/>
      <c r="F14" s="135"/>
      <c r="G14" s="136"/>
      <c r="H14" s="1"/>
      <c r="I14" s="135"/>
      <c r="J14" s="113"/>
      <c r="K14" s="113"/>
      <c r="L14" s="113"/>
      <c r="M14" s="113"/>
      <c r="N14" s="113"/>
      <c r="O14" s="136"/>
      <c r="P14" s="1"/>
      <c r="Q14" s="249">
        <f>'Config.'!U24</f>
        <v>44</v>
      </c>
      <c r="R14" s="246"/>
      <c r="S14" s="1"/>
      <c r="T14" s="1"/>
      <c r="U14" s="1"/>
      <c r="V14" s="1"/>
      <c r="W14" s="1"/>
      <c r="X14" s="1"/>
      <c r="Y14" s="88"/>
    </row>
    <row r="15" spans="1:25" ht="12.75">
      <c r="A15" s="2"/>
      <c r="B15" s="1"/>
      <c r="C15" s="1"/>
      <c r="D15" s="1"/>
      <c r="E15" s="1"/>
      <c r="F15" s="135"/>
      <c r="G15" s="136"/>
      <c r="H15" s="1"/>
      <c r="I15" s="135"/>
      <c r="J15" s="113"/>
      <c r="K15" s="113"/>
      <c r="L15" s="113"/>
      <c r="M15" s="113"/>
      <c r="N15" s="113"/>
      <c r="O15" s="136"/>
      <c r="P15" s="1"/>
      <c r="Q15" s="1"/>
      <c r="R15" s="1"/>
      <c r="S15" s="1"/>
      <c r="T15" s="1"/>
      <c r="U15" s="1"/>
      <c r="V15" s="1"/>
      <c r="W15" s="1"/>
      <c r="X15" s="1"/>
      <c r="Y15" s="88"/>
    </row>
    <row r="16" spans="1:25" ht="12.75">
      <c r="A16" s="2"/>
      <c r="B16" s="1"/>
      <c r="C16" s="1"/>
      <c r="D16" s="1"/>
      <c r="E16" s="1"/>
      <c r="F16" s="135"/>
      <c r="G16" s="136"/>
      <c r="H16" s="1"/>
      <c r="I16" s="135"/>
      <c r="J16" s="113"/>
      <c r="K16" s="113"/>
      <c r="L16" s="113"/>
      <c r="M16" s="113"/>
      <c r="N16" s="113"/>
      <c r="O16" s="136"/>
      <c r="P16" s="1"/>
      <c r="Q16" s="1"/>
      <c r="R16" s="1"/>
      <c r="S16" s="1"/>
      <c r="T16" s="1"/>
      <c r="U16" s="1"/>
      <c r="V16" s="1"/>
      <c r="W16" s="1"/>
      <c r="X16" s="1"/>
      <c r="Y16" s="88"/>
    </row>
    <row r="17" spans="1:25" ht="12.75">
      <c r="A17" s="2"/>
      <c r="B17" s="1"/>
      <c r="C17" s="1"/>
      <c r="D17" s="1"/>
      <c r="E17" s="1"/>
      <c r="F17" s="135"/>
      <c r="G17" s="136"/>
      <c r="H17" s="1"/>
      <c r="I17" s="135"/>
      <c r="J17" s="113"/>
      <c r="K17" s="113"/>
      <c r="L17" s="113"/>
      <c r="M17" s="113"/>
      <c r="N17" s="113"/>
      <c r="O17" s="136"/>
      <c r="P17" s="1"/>
      <c r="Q17" s="1"/>
      <c r="R17" s="1"/>
      <c r="S17" s="1"/>
      <c r="T17" s="1"/>
      <c r="U17" s="1"/>
      <c r="V17" s="1"/>
      <c r="W17" s="1"/>
      <c r="X17" s="1"/>
      <c r="Y17" s="88"/>
    </row>
    <row r="18" spans="1:25" ht="13.5" thickBot="1">
      <c r="A18" s="2"/>
      <c r="B18" s="1"/>
      <c r="C18" s="1"/>
      <c r="D18" s="1"/>
      <c r="E18" s="1"/>
      <c r="F18" s="135"/>
      <c r="G18" s="136"/>
      <c r="H18" s="1"/>
      <c r="I18" s="135"/>
      <c r="J18" s="113"/>
      <c r="K18" s="113"/>
      <c r="L18" s="113"/>
      <c r="M18" s="113"/>
      <c r="N18" s="113"/>
      <c r="O18" s="136"/>
      <c r="P18" s="1"/>
      <c r="Q18" s="1"/>
      <c r="R18" s="1"/>
      <c r="S18" s="1"/>
      <c r="T18" s="1"/>
      <c r="U18" s="1"/>
      <c r="V18" s="1"/>
      <c r="W18" s="1"/>
      <c r="X18" s="1"/>
      <c r="Y18" s="88"/>
    </row>
    <row r="19" spans="1:25" ht="13.5" thickBot="1">
      <c r="A19" s="249">
        <f>'Config.'!N24</f>
        <v>73.25</v>
      </c>
      <c r="B19" s="246"/>
      <c r="C19" s="1"/>
      <c r="D19" s="1"/>
      <c r="E19" s="1"/>
      <c r="F19" s="135"/>
      <c r="G19" s="136"/>
      <c r="H19" s="1"/>
      <c r="I19" s="135"/>
      <c r="J19" s="113"/>
      <c r="K19" s="285">
        <f>'Config.'!AG24</f>
        <v>70.75</v>
      </c>
      <c r="L19" s="286"/>
      <c r="M19" s="113"/>
      <c r="N19" s="113"/>
      <c r="O19" s="136"/>
      <c r="P19" s="1"/>
      <c r="Q19" s="1"/>
      <c r="R19" s="1"/>
      <c r="S19" s="1"/>
      <c r="T19" s="1"/>
      <c r="U19" s="1"/>
      <c r="V19" s="1"/>
      <c r="W19" s="1"/>
      <c r="X19" s="1"/>
      <c r="Y19" s="88"/>
    </row>
    <row r="20" spans="1:25" ht="12.75">
      <c r="A20" s="2"/>
      <c r="B20" s="1"/>
      <c r="C20" s="1"/>
      <c r="D20" s="1"/>
      <c r="E20" s="1"/>
      <c r="F20" s="135"/>
      <c r="G20" s="136"/>
      <c r="H20" s="1"/>
      <c r="I20" s="135"/>
      <c r="J20" s="113"/>
      <c r="K20" s="125"/>
      <c r="L20" s="125"/>
      <c r="M20" s="113"/>
      <c r="N20" s="113"/>
      <c r="O20" s="136"/>
      <c r="P20" s="1"/>
      <c r="Q20" s="1"/>
      <c r="R20" s="1"/>
      <c r="S20" s="1"/>
      <c r="T20" s="1"/>
      <c r="U20" s="1"/>
      <c r="V20" s="1"/>
      <c r="W20" s="1"/>
      <c r="X20" s="1"/>
      <c r="Y20" s="88"/>
    </row>
    <row r="21" spans="1:25" ht="12.75">
      <c r="A21" s="2"/>
      <c r="B21" s="1"/>
      <c r="C21" s="1"/>
      <c r="D21" s="1"/>
      <c r="E21" s="1"/>
      <c r="F21" s="135"/>
      <c r="G21" s="136"/>
      <c r="H21" s="1"/>
      <c r="I21" s="135"/>
      <c r="J21" s="113"/>
      <c r="K21" s="113"/>
      <c r="L21" s="113"/>
      <c r="M21" s="113"/>
      <c r="N21" s="113"/>
      <c r="O21" s="136"/>
      <c r="P21" s="1"/>
      <c r="Q21" s="1"/>
      <c r="R21" s="1"/>
      <c r="S21" s="1"/>
      <c r="T21" s="1"/>
      <c r="U21" s="1"/>
      <c r="V21" s="1"/>
      <c r="W21" s="1"/>
      <c r="X21" s="1"/>
      <c r="Y21" s="88"/>
    </row>
    <row r="22" spans="1:25" ht="12.75">
      <c r="A22" s="2"/>
      <c r="B22" s="1"/>
      <c r="C22" s="1"/>
      <c r="D22" s="1"/>
      <c r="E22" s="1"/>
      <c r="F22" s="135"/>
      <c r="G22" s="136"/>
      <c r="H22" s="1"/>
      <c r="I22" s="135"/>
      <c r="J22" s="113"/>
      <c r="K22" s="113"/>
      <c r="L22" s="113"/>
      <c r="M22" s="113"/>
      <c r="N22" s="247" t="s">
        <v>32</v>
      </c>
      <c r="O22" s="140"/>
      <c r="P22" s="4"/>
      <c r="Q22" s="4"/>
      <c r="R22" s="4"/>
      <c r="S22" s="1"/>
      <c r="T22" s="1"/>
      <c r="U22" s="1"/>
      <c r="V22" s="1"/>
      <c r="W22" s="1"/>
      <c r="X22" s="1"/>
      <c r="Y22" s="88"/>
    </row>
    <row r="23" spans="1:25" ht="13.5" thickBot="1">
      <c r="A23" s="2"/>
      <c r="B23" s="1"/>
      <c r="C23" s="1"/>
      <c r="D23" s="1"/>
      <c r="E23" s="1"/>
      <c r="F23" s="135"/>
      <c r="G23" s="136"/>
      <c r="H23" s="1"/>
      <c r="I23" s="135"/>
      <c r="J23" s="113"/>
      <c r="K23" s="113"/>
      <c r="L23" s="113"/>
      <c r="M23" s="113"/>
      <c r="N23" s="247"/>
      <c r="O23" s="136"/>
      <c r="P23" s="1"/>
      <c r="Q23" s="1"/>
      <c r="R23" s="1"/>
      <c r="S23" s="1"/>
      <c r="T23" s="1"/>
      <c r="U23" s="1"/>
      <c r="V23" s="1"/>
      <c r="W23" s="1"/>
      <c r="X23" s="1"/>
      <c r="Y23" s="88"/>
    </row>
    <row r="24" spans="1:25" ht="13.5" thickBot="1">
      <c r="A24" s="2"/>
      <c r="B24" s="1"/>
      <c r="C24" s="1"/>
      <c r="D24" s="1"/>
      <c r="E24" s="1"/>
      <c r="F24" s="135"/>
      <c r="G24" s="136"/>
      <c r="H24" s="1"/>
      <c r="I24" s="135"/>
      <c r="J24" s="113"/>
      <c r="K24" s="113"/>
      <c r="L24" s="113"/>
      <c r="M24" s="113"/>
      <c r="N24" s="113"/>
      <c r="O24" s="136"/>
      <c r="P24" s="1"/>
      <c r="Q24" s="1"/>
      <c r="R24" s="1"/>
      <c r="S24" s="245">
        <f>'Config.'!T24</f>
        <v>83.34375</v>
      </c>
      <c r="T24" s="246"/>
      <c r="U24" s="94" t="s">
        <v>43</v>
      </c>
      <c r="V24" s="1"/>
      <c r="W24" s="1"/>
      <c r="X24" s="1"/>
      <c r="Y24" s="88"/>
    </row>
    <row r="25" spans="1:25" ht="12.75">
      <c r="A25" s="2"/>
      <c r="B25" s="1"/>
      <c r="C25" s="1"/>
      <c r="D25" s="1"/>
      <c r="E25" s="1"/>
      <c r="F25" s="135"/>
      <c r="G25" s="136"/>
      <c r="H25" s="1"/>
      <c r="I25" s="135"/>
      <c r="J25" s="113"/>
      <c r="K25" s="113"/>
      <c r="L25" s="113"/>
      <c r="M25" s="113"/>
      <c r="N25" s="113"/>
      <c r="O25" s="136"/>
      <c r="P25" s="1"/>
      <c r="Q25" s="1"/>
      <c r="R25" s="1"/>
      <c r="S25" s="1"/>
      <c r="T25" s="1"/>
      <c r="U25" s="1"/>
      <c r="V25" s="1"/>
      <c r="W25" s="1"/>
      <c r="X25" s="1"/>
      <c r="Y25" s="88"/>
    </row>
    <row r="26" spans="1:25" ht="12.75">
      <c r="A26" s="2"/>
      <c r="B26" s="1"/>
      <c r="C26" s="1"/>
      <c r="D26" s="1"/>
      <c r="E26" s="1"/>
      <c r="F26" s="135"/>
      <c r="G26" s="136"/>
      <c r="H26" s="1"/>
      <c r="I26" s="135"/>
      <c r="J26" s="113"/>
      <c r="K26" s="113"/>
      <c r="L26" s="113"/>
      <c r="M26" s="113"/>
      <c r="N26" s="113"/>
      <c r="O26" s="136"/>
      <c r="P26" s="1"/>
      <c r="Q26" s="1"/>
      <c r="R26" s="1"/>
      <c r="S26" s="1"/>
      <c r="T26" s="1"/>
      <c r="U26" s="1"/>
      <c r="V26" s="1"/>
      <c r="W26" s="1"/>
      <c r="X26" s="1"/>
      <c r="Y26" s="88"/>
    </row>
    <row r="27" spans="1:25" ht="12.75">
      <c r="A27" s="2"/>
      <c r="B27" s="1"/>
      <c r="C27" s="1"/>
      <c r="D27" s="1"/>
      <c r="E27" s="1"/>
      <c r="F27" s="135"/>
      <c r="G27" s="136"/>
      <c r="H27" s="1"/>
      <c r="I27" s="135"/>
      <c r="J27" s="113"/>
      <c r="K27" s="113"/>
      <c r="L27" s="113"/>
      <c r="M27" s="113"/>
      <c r="N27" s="113"/>
      <c r="O27" s="136"/>
      <c r="P27" s="1"/>
      <c r="Q27" s="1"/>
      <c r="R27" s="1"/>
      <c r="S27" s="1"/>
      <c r="T27" s="1"/>
      <c r="U27" s="1"/>
      <c r="V27" s="1"/>
      <c r="W27" s="1"/>
      <c r="X27" s="1"/>
      <c r="Y27" s="88"/>
    </row>
    <row r="28" spans="1:25" ht="12.75">
      <c r="A28" s="2"/>
      <c r="B28" s="1"/>
      <c r="C28" s="1"/>
      <c r="D28" s="1"/>
      <c r="E28" s="1"/>
      <c r="F28" s="135"/>
      <c r="G28" s="136"/>
      <c r="H28" s="1"/>
      <c r="I28" s="135"/>
      <c r="J28" s="113"/>
      <c r="K28" s="113"/>
      <c r="L28" s="113"/>
      <c r="M28" s="113"/>
      <c r="N28" s="113"/>
      <c r="O28" s="136"/>
      <c r="P28" s="1"/>
      <c r="Q28" s="1"/>
      <c r="R28" s="1"/>
      <c r="S28" s="1"/>
      <c r="T28" s="1"/>
      <c r="U28" s="1"/>
      <c r="V28" s="1"/>
      <c r="W28" s="1"/>
      <c r="X28" s="1"/>
      <c r="Y28" s="88"/>
    </row>
    <row r="29" spans="1:25" ht="12.75">
      <c r="A29" s="2"/>
      <c r="B29" s="1"/>
      <c r="C29" s="1"/>
      <c r="D29" s="1"/>
      <c r="E29" s="1"/>
      <c r="F29" s="135"/>
      <c r="G29" s="136"/>
      <c r="H29" s="1"/>
      <c r="I29" s="135"/>
      <c r="J29" s="113"/>
      <c r="K29" s="113"/>
      <c r="L29" s="113"/>
      <c r="M29" s="113"/>
      <c r="N29" s="113"/>
      <c r="O29" s="136"/>
      <c r="P29" s="1"/>
      <c r="Q29" s="1"/>
      <c r="R29" s="1"/>
      <c r="S29" s="1"/>
      <c r="T29" s="1"/>
      <c r="U29" s="1"/>
      <c r="V29" s="1"/>
      <c r="W29" s="1"/>
      <c r="X29" s="1"/>
      <c r="Y29" s="88"/>
    </row>
    <row r="30" spans="1:25" ht="12.75">
      <c r="A30" s="2"/>
      <c r="B30" s="1"/>
      <c r="C30" s="1"/>
      <c r="D30" s="1"/>
      <c r="E30" s="1"/>
      <c r="F30" s="135"/>
      <c r="G30" s="136"/>
      <c r="H30" s="1"/>
      <c r="I30" s="135"/>
      <c r="J30" s="113"/>
      <c r="K30" s="113"/>
      <c r="L30" s="113"/>
      <c r="M30" s="113"/>
      <c r="N30" s="113"/>
      <c r="O30" s="136"/>
      <c r="P30" s="1"/>
      <c r="Q30" s="1"/>
      <c r="R30" s="1"/>
      <c r="S30" s="1"/>
      <c r="T30" s="1"/>
      <c r="U30" s="1"/>
      <c r="V30" s="1"/>
      <c r="W30" s="1"/>
      <c r="X30" s="1"/>
      <c r="Y30" s="88"/>
    </row>
    <row r="31" spans="1:25" ht="12.75">
      <c r="A31" s="2"/>
      <c r="B31" s="1"/>
      <c r="C31" s="1"/>
      <c r="D31" s="1"/>
      <c r="E31" s="1"/>
      <c r="F31" s="135"/>
      <c r="G31" s="136"/>
      <c r="H31" s="1"/>
      <c r="I31" s="135"/>
      <c r="J31" s="113"/>
      <c r="K31" s="113"/>
      <c r="L31" s="113"/>
      <c r="M31" s="113"/>
      <c r="N31" s="113"/>
      <c r="O31" s="136"/>
      <c r="P31" s="1"/>
      <c r="Q31" s="1"/>
      <c r="R31" s="1"/>
      <c r="S31" s="1"/>
      <c r="T31" s="1"/>
      <c r="U31" s="1"/>
      <c r="V31" s="1"/>
      <c r="W31" s="1"/>
      <c r="X31" s="1"/>
      <c r="Y31" s="88"/>
    </row>
    <row r="32" spans="1:25" ht="13.5" thickBot="1">
      <c r="A32" s="2"/>
      <c r="B32" s="1"/>
      <c r="C32" s="1"/>
      <c r="D32" s="1"/>
      <c r="E32" s="1"/>
      <c r="F32" s="135"/>
      <c r="G32" s="136"/>
      <c r="H32" s="1"/>
      <c r="I32" s="143"/>
      <c r="J32" s="122"/>
      <c r="K32" s="122"/>
      <c r="L32" s="122"/>
      <c r="M32" s="113"/>
      <c r="N32" s="113"/>
      <c r="O32" s="136"/>
      <c r="P32" s="1"/>
      <c r="Q32" s="1"/>
      <c r="R32" s="1"/>
      <c r="S32" s="1"/>
      <c r="T32" s="1"/>
      <c r="U32" s="1"/>
      <c r="V32" s="1"/>
      <c r="W32" s="1"/>
      <c r="X32" s="1"/>
      <c r="Y32" s="88"/>
    </row>
    <row r="33" spans="1:25" ht="12.75">
      <c r="A33" s="2"/>
      <c r="B33" s="4"/>
      <c r="C33" s="1"/>
      <c r="D33" s="1"/>
      <c r="E33" s="1"/>
      <c r="F33" s="135"/>
      <c r="G33" s="145"/>
      <c r="H33" s="1"/>
      <c r="I33" s="135"/>
      <c r="J33" s="113"/>
      <c r="K33" s="113"/>
      <c r="L33" s="113"/>
      <c r="M33" s="113"/>
      <c r="N33" s="113"/>
      <c r="O33" s="136"/>
      <c r="P33" s="1"/>
      <c r="Q33" s="1"/>
      <c r="R33" s="1"/>
      <c r="S33" s="1"/>
      <c r="T33" s="1"/>
      <c r="U33" s="1"/>
      <c r="V33" s="1"/>
      <c r="W33" s="1"/>
      <c r="X33" s="1"/>
      <c r="Y33" s="88"/>
    </row>
    <row r="34" spans="1:25" ht="13.5" thickBot="1">
      <c r="A34" s="100"/>
      <c r="B34" s="3"/>
      <c r="C34" s="3"/>
      <c r="D34" s="3"/>
      <c r="E34" s="1"/>
      <c r="F34" s="135"/>
      <c r="G34" s="146"/>
      <c r="H34" s="1"/>
      <c r="I34" s="135"/>
      <c r="J34" s="113"/>
      <c r="K34" s="113"/>
      <c r="L34" s="113"/>
      <c r="M34" s="113"/>
      <c r="N34" s="113"/>
      <c r="O34" s="136"/>
      <c r="P34" s="1"/>
      <c r="Q34" s="1"/>
      <c r="R34" s="1"/>
      <c r="S34" s="1"/>
      <c r="T34" s="1"/>
      <c r="U34" s="1"/>
      <c r="V34" s="1"/>
      <c r="W34" s="1"/>
      <c r="X34" s="1"/>
      <c r="Y34" s="88"/>
    </row>
    <row r="35" spans="1:25" ht="12.75">
      <c r="A35" s="2"/>
      <c r="B35" s="1"/>
      <c r="C35" s="1"/>
      <c r="D35" s="1"/>
      <c r="E35" s="1"/>
      <c r="F35" s="135"/>
      <c r="G35" s="136"/>
      <c r="H35" s="1"/>
      <c r="I35" s="135"/>
      <c r="J35" s="113"/>
      <c r="K35" s="113"/>
      <c r="L35" s="113"/>
      <c r="M35" s="113"/>
      <c r="N35" s="113"/>
      <c r="O35" s="136"/>
      <c r="P35" s="1"/>
      <c r="Q35" s="1"/>
      <c r="R35" s="1"/>
      <c r="S35" s="1"/>
      <c r="T35" s="1"/>
      <c r="U35" s="1"/>
      <c r="V35" s="1"/>
      <c r="W35" s="1"/>
      <c r="X35" s="1"/>
      <c r="Y35" s="88"/>
    </row>
    <row r="36" spans="1:25" ht="13.5" thickBot="1">
      <c r="A36" s="2"/>
      <c r="B36" s="1"/>
      <c r="C36" s="1"/>
      <c r="D36" s="1"/>
      <c r="E36" s="1"/>
      <c r="F36" s="137"/>
      <c r="G36" s="138"/>
      <c r="H36" s="1"/>
      <c r="I36" s="137"/>
      <c r="J36" s="141"/>
      <c r="K36" s="141"/>
      <c r="L36" s="141"/>
      <c r="M36" s="141"/>
      <c r="N36" s="141"/>
      <c r="O36" s="138"/>
      <c r="P36" s="1"/>
      <c r="Q36" s="4"/>
      <c r="R36" s="4"/>
      <c r="S36" s="4"/>
      <c r="T36" s="4"/>
      <c r="U36" s="1"/>
      <c r="V36" s="1"/>
      <c r="W36" s="1"/>
      <c r="X36" s="1"/>
      <c r="Y36" s="88"/>
    </row>
    <row r="37" spans="1:25" ht="12.75">
      <c r="A37" s="2"/>
      <c r="B37" s="1"/>
      <c r="C37" s="1"/>
      <c r="D37" s="1"/>
      <c r="E37" s="1"/>
      <c r="F37" s="1"/>
      <c r="G37" s="1"/>
      <c r="H37" s="1"/>
      <c r="I37" s="1"/>
      <c r="J37" s="1"/>
      <c r="K37" s="1"/>
      <c r="L37" s="1"/>
      <c r="M37" s="1"/>
      <c r="N37" s="1"/>
      <c r="O37" s="1"/>
      <c r="P37" s="1"/>
      <c r="Q37" s="1"/>
      <c r="R37" s="1"/>
      <c r="S37" s="1"/>
      <c r="T37" s="1"/>
      <c r="U37" s="1"/>
      <c r="V37" s="1"/>
      <c r="W37" s="1"/>
      <c r="X37" s="1"/>
      <c r="Y37" s="88"/>
    </row>
    <row r="38" spans="1:25" ht="12.75">
      <c r="A38" s="2"/>
      <c r="B38" s="1"/>
      <c r="C38" s="1"/>
      <c r="D38" s="1"/>
      <c r="E38" s="1"/>
      <c r="F38" s="1"/>
      <c r="G38" s="1"/>
      <c r="H38" s="1"/>
      <c r="I38" s="242" t="s">
        <v>44</v>
      </c>
      <c r="J38" s="242"/>
      <c r="K38" s="242"/>
      <c r="L38" s="237">
        <v>5</v>
      </c>
      <c r="M38" s="237"/>
      <c r="N38" s="1"/>
      <c r="O38" s="1"/>
      <c r="P38" s="1"/>
      <c r="Q38" s="1"/>
      <c r="R38" s="1"/>
      <c r="S38" s="1"/>
      <c r="T38" s="1"/>
      <c r="U38" s="1"/>
      <c r="V38" s="1"/>
      <c r="W38" s="1"/>
      <c r="X38" s="1"/>
      <c r="Y38" s="88"/>
    </row>
    <row r="39" spans="1:25" ht="12.75">
      <c r="A39" s="2"/>
      <c r="B39" s="1"/>
      <c r="C39" s="1"/>
      <c r="D39" s="1"/>
      <c r="E39" s="1"/>
      <c r="F39" s="1"/>
      <c r="G39" s="1"/>
      <c r="H39" s="1"/>
      <c r="I39" s="1"/>
      <c r="J39" s="240" t="s">
        <v>15</v>
      </c>
      <c r="K39" s="240"/>
      <c r="L39" s="241" t="s">
        <v>25</v>
      </c>
      <c r="M39" s="241"/>
      <c r="N39" s="1"/>
      <c r="O39" s="1"/>
      <c r="P39" s="1"/>
      <c r="Q39" s="1"/>
      <c r="R39" s="1"/>
      <c r="S39" s="1"/>
      <c r="T39" s="1"/>
      <c r="U39" s="1"/>
      <c r="V39" s="1"/>
      <c r="W39" s="1"/>
      <c r="X39" s="1"/>
      <c r="Y39" s="88"/>
    </row>
    <row r="40" spans="1:25" ht="12.75">
      <c r="A40" s="2"/>
      <c r="B40" s="1"/>
      <c r="C40" s="1"/>
      <c r="D40" s="1"/>
      <c r="E40" s="1"/>
      <c r="F40" s="1"/>
      <c r="G40" s="1"/>
      <c r="H40" s="1"/>
      <c r="I40" s="1"/>
      <c r="J40" s="240" t="s">
        <v>16</v>
      </c>
      <c r="K40" s="240"/>
      <c r="L40" s="238">
        <v>0.145</v>
      </c>
      <c r="M40" s="238"/>
      <c r="N40" s="1"/>
      <c r="O40" s="1"/>
      <c r="P40" s="1"/>
      <c r="Q40" s="1"/>
      <c r="R40" s="1"/>
      <c r="S40" s="1"/>
      <c r="T40" s="1"/>
      <c r="U40" s="1"/>
      <c r="V40" s="1"/>
      <c r="W40" s="1"/>
      <c r="X40" s="1"/>
      <c r="Y40" s="88"/>
    </row>
    <row r="41" spans="1:25" ht="12.75">
      <c r="A41" s="2"/>
      <c r="B41" s="1"/>
      <c r="C41" s="1"/>
      <c r="D41" s="1"/>
      <c r="E41" s="1"/>
      <c r="F41" s="1"/>
      <c r="G41" s="1"/>
      <c r="H41" s="1"/>
      <c r="I41" s="1"/>
      <c r="J41" s="240" t="s">
        <v>17</v>
      </c>
      <c r="K41" s="240"/>
      <c r="L41" s="239">
        <v>0.25</v>
      </c>
      <c r="M41" s="239"/>
      <c r="N41" s="1"/>
      <c r="O41" s="1"/>
      <c r="P41" s="1"/>
      <c r="Q41" s="1"/>
      <c r="R41" s="1"/>
      <c r="S41" s="1"/>
      <c r="T41" s="1"/>
      <c r="U41" s="1"/>
      <c r="V41" s="1"/>
      <c r="W41" s="1"/>
      <c r="X41" s="1"/>
      <c r="Y41" s="88"/>
    </row>
    <row r="42" spans="1:25" ht="12.75">
      <c r="A42" s="2"/>
      <c r="B42" s="1"/>
      <c r="C42" s="1"/>
      <c r="D42" s="1"/>
      <c r="E42" s="1"/>
      <c r="F42" s="1"/>
      <c r="G42" s="1"/>
      <c r="H42" s="1"/>
      <c r="I42" s="1"/>
      <c r="J42" s="240" t="s">
        <v>35</v>
      </c>
      <c r="K42" s="240"/>
      <c r="L42" s="250" t="s">
        <v>36</v>
      </c>
      <c r="M42" s="250"/>
      <c r="N42" s="1"/>
      <c r="O42" s="1"/>
      <c r="P42" s="1"/>
      <c r="Q42" s="1"/>
      <c r="R42" s="1"/>
      <c r="S42" s="1"/>
      <c r="T42" s="1"/>
      <c r="U42" s="1"/>
      <c r="V42" s="1"/>
      <c r="W42" s="1"/>
      <c r="X42" s="1"/>
      <c r="Y42" s="88"/>
    </row>
    <row r="43" spans="1:25"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7"/>
    </row>
  </sheetData>
  <sheetProtection password="E5C0" sheet="1" objects="1" scenarios="1"/>
  <mergeCells count="23">
    <mergeCell ref="S4:T4"/>
    <mergeCell ref="S5:T5"/>
    <mergeCell ref="S3:T3"/>
    <mergeCell ref="I2:O2"/>
    <mergeCell ref="L3:M4"/>
    <mergeCell ref="S2:T2"/>
    <mergeCell ref="C7:D7"/>
    <mergeCell ref="I7:J7"/>
    <mergeCell ref="I38:K38"/>
    <mergeCell ref="L38:M38"/>
    <mergeCell ref="Q14:R14"/>
    <mergeCell ref="A19:B19"/>
    <mergeCell ref="N22:N23"/>
    <mergeCell ref="K19:L19"/>
    <mergeCell ref="S24:T24"/>
    <mergeCell ref="L39:M39"/>
    <mergeCell ref="L40:M40"/>
    <mergeCell ref="L41:M41"/>
    <mergeCell ref="J42:K42"/>
    <mergeCell ref="L42:M42"/>
    <mergeCell ref="J39:K39"/>
    <mergeCell ref="J40:K40"/>
    <mergeCell ref="J41:K41"/>
  </mergeCells>
  <printOptions/>
  <pageMargins left="0.75" right="0.75" top="1" bottom="1" header="0.5" footer="0.5"/>
  <pageSetup fitToHeight="1" fitToWidth="1" horizontalDpi="600" verticalDpi="600" orientation="landscape" scale="85" r:id="rId2"/>
  <drawing r:id="rId1"/>
</worksheet>
</file>

<file path=xl/worksheets/sheet12.xml><?xml version="1.0" encoding="utf-8"?>
<worksheet xmlns="http://schemas.openxmlformats.org/spreadsheetml/2006/main" xmlns:r="http://schemas.openxmlformats.org/officeDocument/2006/relationships">
  <sheetPr>
    <tabColor indexed="24"/>
    <pageSetUpPr fitToPage="1"/>
  </sheetPr>
  <dimension ref="A1:AC43"/>
  <sheetViews>
    <sheetView showGridLines="0" zoomScalePageLayoutView="0" workbookViewId="0" topLeftCell="A1">
      <selection activeCell="AA34" sqref="AA34"/>
    </sheetView>
  </sheetViews>
  <sheetFormatPr defaultColWidth="9.140625" defaultRowHeight="12.75"/>
  <cols>
    <col min="1" max="1" width="5.00390625" style="0" customWidth="1"/>
    <col min="2" max="2" width="5.28125" style="0" customWidth="1"/>
    <col min="3" max="3" width="4.28125" style="0" customWidth="1"/>
    <col min="4" max="4" width="5.140625" style="0" customWidth="1"/>
    <col min="5" max="5" width="3.8515625" style="0" customWidth="1"/>
    <col min="6" max="6" width="4.28125" style="0" customWidth="1"/>
    <col min="7" max="7" width="0.85546875" style="0" customWidth="1"/>
    <col min="8" max="8" width="0.71875" style="0" customWidth="1"/>
    <col min="9" max="9" width="2.28125" style="0" customWidth="1"/>
    <col min="10" max="10" width="1.28515625" style="0" customWidth="1"/>
    <col min="11" max="11" width="4.28125" style="0" customWidth="1"/>
    <col min="12" max="12" width="3.8515625" style="0" customWidth="1"/>
    <col min="13" max="13" width="4.140625" style="0" customWidth="1"/>
    <col min="14" max="14" width="4.00390625" style="0" customWidth="1"/>
    <col min="15" max="16" width="4.7109375" style="0" customWidth="1"/>
    <col min="17" max="17" width="2.57421875" style="0" customWidth="1"/>
    <col min="18" max="18" width="3.28125" style="0" customWidth="1"/>
    <col min="19" max="19" width="3.00390625" style="0" customWidth="1"/>
    <col min="20" max="20" width="0.85546875" style="0" customWidth="1"/>
    <col min="21" max="21" width="3.421875" style="0" customWidth="1"/>
    <col min="22" max="22" width="4.57421875" style="0" customWidth="1"/>
    <col min="23" max="23" width="5.421875" style="0" customWidth="1"/>
    <col min="24" max="24" width="4.421875" style="0" customWidth="1"/>
    <col min="29" max="29" width="4.00390625" style="0" customWidth="1"/>
  </cols>
  <sheetData>
    <row r="1" spans="1:29"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7"/>
    </row>
    <row r="2" spans="1:29" ht="16.5" thickBot="1">
      <c r="A2" s="2"/>
      <c r="B2" s="1"/>
      <c r="C2" s="1"/>
      <c r="D2" s="1"/>
      <c r="E2" s="1"/>
      <c r="F2" s="1"/>
      <c r="G2" s="1"/>
      <c r="H2" s="1"/>
      <c r="I2" s="1"/>
      <c r="J2" s="1"/>
      <c r="K2" s="279">
        <v>350</v>
      </c>
      <c r="L2" s="279"/>
      <c r="M2" s="279"/>
      <c r="N2" s="279"/>
      <c r="O2" s="279"/>
      <c r="P2" s="279"/>
      <c r="Q2" s="279"/>
      <c r="R2" s="279"/>
      <c r="S2" s="279"/>
      <c r="T2" s="1"/>
      <c r="U2" s="1"/>
      <c r="V2" s="1"/>
      <c r="W2" s="259">
        <f>'Config.'!$D$12</f>
        <v>36</v>
      </c>
      <c r="X2" s="246"/>
      <c r="Y2" s="101" t="s">
        <v>85</v>
      </c>
      <c r="Z2" s="1"/>
      <c r="AA2" s="98">
        <f>'Config.'!$D$12+1.25</f>
        <v>37.25</v>
      </c>
      <c r="AB2" s="101" t="s">
        <v>83</v>
      </c>
      <c r="AC2" s="88"/>
    </row>
    <row r="3" spans="1:29" ht="13.5" thickBot="1">
      <c r="A3" s="2"/>
      <c r="B3" s="1"/>
      <c r="C3" s="1"/>
      <c r="D3" s="1"/>
      <c r="E3" s="1"/>
      <c r="F3" s="1"/>
      <c r="G3" s="1"/>
      <c r="H3" s="1"/>
      <c r="I3" s="1"/>
      <c r="J3" s="1"/>
      <c r="K3" s="105"/>
      <c r="L3" s="89"/>
      <c r="M3" s="89"/>
      <c r="N3" s="255">
        <f>'Config.'!D12-0.1875</f>
        <v>35.8125</v>
      </c>
      <c r="O3" s="256"/>
      <c r="P3" s="90"/>
      <c r="Q3" s="90"/>
      <c r="R3" s="89"/>
      <c r="S3" s="10"/>
      <c r="T3" s="1"/>
      <c r="U3" s="1"/>
      <c r="V3" s="1"/>
      <c r="W3" s="249">
        <f>'Config.'!$D$13</f>
        <v>84.1875</v>
      </c>
      <c r="X3" s="246"/>
      <c r="Y3" s="91" t="s">
        <v>82</v>
      </c>
      <c r="Z3" s="1"/>
      <c r="AA3" s="98">
        <f>W3+13/16</f>
        <v>85</v>
      </c>
      <c r="AB3" s="101" t="s">
        <v>84</v>
      </c>
      <c r="AC3" s="88"/>
    </row>
    <row r="4" spans="1:29" ht="13.5" thickBot="1">
      <c r="A4" s="2"/>
      <c r="B4" s="1"/>
      <c r="C4" s="1"/>
      <c r="D4" s="1"/>
      <c r="E4" s="1"/>
      <c r="F4" s="1"/>
      <c r="G4" s="1"/>
      <c r="H4" s="1"/>
      <c r="I4" s="1"/>
      <c r="J4" s="1"/>
      <c r="K4" s="105"/>
      <c r="L4" s="89"/>
      <c r="M4" s="89"/>
      <c r="N4" s="257"/>
      <c r="O4" s="258"/>
      <c r="P4" s="90"/>
      <c r="Q4" s="90"/>
      <c r="R4" s="89"/>
      <c r="S4" s="10"/>
      <c r="T4" s="1"/>
      <c r="U4" s="1"/>
      <c r="V4" s="1"/>
      <c r="W4" s="249">
        <f>'Config.'!$D$14</f>
        <v>0.75</v>
      </c>
      <c r="X4" s="246"/>
      <c r="Y4" s="91" t="s">
        <v>81</v>
      </c>
      <c r="Z4" s="1"/>
      <c r="AC4" s="88"/>
    </row>
    <row r="5" spans="1:29" ht="5.25"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88"/>
    </row>
    <row r="6" spans="1:29" ht="14.25" thickBot="1" thickTop="1">
      <c r="A6" s="100"/>
      <c r="B6" s="3"/>
      <c r="C6" s="3"/>
      <c r="D6" s="3"/>
      <c r="E6" s="3"/>
      <c r="F6" s="3"/>
      <c r="G6" s="1"/>
      <c r="H6" s="114"/>
      <c r="I6" s="116"/>
      <c r="J6" s="1"/>
      <c r="K6" s="114"/>
      <c r="L6" s="115"/>
      <c r="M6" s="115"/>
      <c r="N6" s="115"/>
      <c r="O6" s="115"/>
      <c r="P6" s="115"/>
      <c r="Q6" s="115"/>
      <c r="R6" s="115"/>
      <c r="S6" s="116"/>
      <c r="T6" s="1"/>
      <c r="U6" s="3"/>
      <c r="V6" s="3"/>
      <c r="W6" s="3"/>
      <c r="X6" s="3"/>
      <c r="Y6" s="1"/>
      <c r="Z6" s="1"/>
      <c r="AA6" s="1"/>
      <c r="AB6" s="1"/>
      <c r="AC6" s="88"/>
    </row>
    <row r="7" spans="1:29" ht="13.5" thickBot="1">
      <c r="A7" s="2"/>
      <c r="B7" s="1"/>
      <c r="C7" s="1"/>
      <c r="D7" s="1"/>
      <c r="E7" s="251">
        <f>'Config.'!M32</f>
        <v>10.75</v>
      </c>
      <c r="F7" s="252"/>
      <c r="G7" s="1"/>
      <c r="H7" s="118"/>
      <c r="I7" s="117"/>
      <c r="J7" s="1"/>
      <c r="K7" s="274">
        <f>'Config.'!AF32</f>
        <v>8.25</v>
      </c>
      <c r="L7" s="273"/>
      <c r="M7" s="113"/>
      <c r="N7" s="113"/>
      <c r="O7" s="113"/>
      <c r="P7" s="113"/>
      <c r="Q7" s="113"/>
      <c r="R7" s="113"/>
      <c r="S7" s="117"/>
      <c r="T7" s="1"/>
      <c r="U7" s="1"/>
      <c r="V7" s="1"/>
      <c r="W7" s="1"/>
      <c r="X7" s="1"/>
      <c r="Y7" s="1"/>
      <c r="Z7" s="1"/>
      <c r="AA7" s="1"/>
      <c r="AB7" s="1"/>
      <c r="AC7" s="88"/>
    </row>
    <row r="8" spans="1:29" ht="13.5" thickBot="1">
      <c r="A8" s="2"/>
      <c r="B8" s="1"/>
      <c r="C8" s="1"/>
      <c r="D8" s="1"/>
      <c r="E8" s="92"/>
      <c r="F8" s="92"/>
      <c r="G8" s="1"/>
      <c r="H8" s="118"/>
      <c r="I8" s="117"/>
      <c r="J8" s="1"/>
      <c r="K8" s="118"/>
      <c r="L8" s="113"/>
      <c r="M8" s="113"/>
      <c r="N8" s="113"/>
      <c r="O8" s="113"/>
      <c r="P8" s="113"/>
      <c r="Q8" s="113"/>
      <c r="R8" s="113"/>
      <c r="S8" s="117"/>
      <c r="T8" s="1"/>
      <c r="U8" s="1"/>
      <c r="V8" s="1"/>
      <c r="W8" s="1"/>
      <c r="X8" s="1"/>
      <c r="Y8" s="1"/>
      <c r="Z8" s="1"/>
      <c r="AA8" s="1"/>
      <c r="AB8" s="1"/>
      <c r="AC8" s="88"/>
    </row>
    <row r="9" spans="1:29" ht="12.75">
      <c r="A9" s="2"/>
      <c r="B9" s="1"/>
      <c r="C9" s="1"/>
      <c r="D9" s="1"/>
      <c r="E9" s="4"/>
      <c r="F9" s="1"/>
      <c r="G9" s="1"/>
      <c r="H9" s="118"/>
      <c r="I9" s="81"/>
      <c r="J9" s="1"/>
      <c r="K9" s="119"/>
      <c r="L9" s="120"/>
      <c r="M9" s="113"/>
      <c r="N9" s="113"/>
      <c r="O9" s="113"/>
      <c r="P9" s="113"/>
      <c r="Q9" s="113"/>
      <c r="R9" s="113"/>
      <c r="S9" s="117"/>
      <c r="T9" s="1"/>
      <c r="U9" s="1"/>
      <c r="V9" s="1"/>
      <c r="W9" s="1"/>
      <c r="X9" s="1"/>
      <c r="Y9" s="1"/>
      <c r="Z9" s="1"/>
      <c r="AA9" s="1"/>
      <c r="AB9" s="1"/>
      <c r="AC9" s="88"/>
    </row>
    <row r="10" spans="1:29" ht="13.5" thickBot="1">
      <c r="A10" s="2"/>
      <c r="B10" s="1"/>
      <c r="C10" s="1"/>
      <c r="D10" s="1"/>
      <c r="E10" s="3"/>
      <c r="F10" s="3"/>
      <c r="G10" s="1"/>
      <c r="H10" s="118"/>
      <c r="I10" s="111"/>
      <c r="J10" s="1"/>
      <c r="K10" s="118"/>
      <c r="L10" s="113"/>
      <c r="M10" s="113"/>
      <c r="N10" s="113"/>
      <c r="O10" s="113"/>
      <c r="P10" s="113"/>
      <c r="Q10" s="113"/>
      <c r="R10" s="113"/>
      <c r="S10" s="117"/>
      <c r="T10" s="1"/>
      <c r="U10" s="1"/>
      <c r="V10" s="1"/>
      <c r="W10" s="1"/>
      <c r="X10" s="1"/>
      <c r="Y10" s="1"/>
      <c r="Z10" s="1"/>
      <c r="AA10" s="1"/>
      <c r="AB10" s="1"/>
      <c r="AC10" s="88"/>
    </row>
    <row r="11" spans="1:29" ht="12.75">
      <c r="A11" s="2"/>
      <c r="B11" s="1"/>
      <c r="C11" s="1"/>
      <c r="D11" s="1"/>
      <c r="E11" s="1"/>
      <c r="F11" s="1"/>
      <c r="G11" s="1"/>
      <c r="H11" s="118"/>
      <c r="I11" s="117"/>
      <c r="J11" s="1"/>
      <c r="K11" s="118"/>
      <c r="L11" s="113"/>
      <c r="M11" s="113"/>
      <c r="N11" s="113"/>
      <c r="O11" s="113"/>
      <c r="P11" s="113"/>
      <c r="Q11" s="113"/>
      <c r="R11" s="113"/>
      <c r="S11" s="117"/>
      <c r="T11" s="1"/>
      <c r="U11" s="1"/>
      <c r="V11" s="1"/>
      <c r="W11" s="1"/>
      <c r="X11" s="1"/>
      <c r="Y11" s="1"/>
      <c r="Z11" s="1"/>
      <c r="AA11" s="1"/>
      <c r="AB11" s="1"/>
      <c r="AC11" s="88"/>
    </row>
    <row r="12" spans="1:29" ht="12.75">
      <c r="A12" s="2"/>
      <c r="B12" s="1"/>
      <c r="C12" s="1"/>
      <c r="D12" s="1"/>
      <c r="E12" s="1"/>
      <c r="F12" s="1"/>
      <c r="G12" s="1"/>
      <c r="H12" s="118"/>
      <c r="I12" s="117"/>
      <c r="J12" s="1"/>
      <c r="K12" s="118"/>
      <c r="L12" s="113"/>
      <c r="M12" s="113"/>
      <c r="N12" s="113"/>
      <c r="O12" s="113"/>
      <c r="P12" s="113"/>
      <c r="Q12" s="113"/>
      <c r="R12" s="113"/>
      <c r="S12" s="117"/>
      <c r="T12" s="1"/>
      <c r="U12" s="1"/>
      <c r="V12" s="1"/>
      <c r="W12" s="1"/>
      <c r="X12" s="1"/>
      <c r="Y12" s="1"/>
      <c r="Z12" s="1"/>
      <c r="AA12" s="1"/>
      <c r="AB12" s="1"/>
      <c r="AC12" s="88"/>
    </row>
    <row r="13" spans="1:29" ht="13.5" thickBot="1">
      <c r="A13" s="2"/>
      <c r="B13" s="1"/>
      <c r="C13" s="1"/>
      <c r="D13" s="1"/>
      <c r="E13" s="1"/>
      <c r="F13" s="1"/>
      <c r="G13" s="1"/>
      <c r="H13" s="118"/>
      <c r="I13" s="117"/>
      <c r="J13" s="1"/>
      <c r="K13" s="118"/>
      <c r="L13" s="113"/>
      <c r="M13" s="113"/>
      <c r="N13" s="113"/>
      <c r="O13" s="113"/>
      <c r="P13" s="113"/>
      <c r="Q13" s="113"/>
      <c r="R13" s="113"/>
      <c r="S13" s="117"/>
      <c r="T13" s="1"/>
      <c r="U13" s="1"/>
      <c r="V13" s="1"/>
      <c r="W13" s="1"/>
      <c r="X13" s="1"/>
      <c r="Y13" s="1"/>
      <c r="Z13" s="1"/>
      <c r="AA13" s="1"/>
      <c r="AB13" s="1"/>
      <c r="AC13" s="88"/>
    </row>
    <row r="14" spans="1:29" ht="13.5" thickBot="1">
      <c r="A14" s="2"/>
      <c r="B14" s="1"/>
      <c r="C14" s="249">
        <f>'Config.'!N32</f>
        <v>42</v>
      </c>
      <c r="D14" s="246"/>
      <c r="E14" s="1"/>
      <c r="F14" s="1"/>
      <c r="G14" s="1"/>
      <c r="H14" s="118"/>
      <c r="I14" s="117"/>
      <c r="J14" s="1"/>
      <c r="K14" s="118"/>
      <c r="L14" s="113"/>
      <c r="M14" s="274">
        <f>'Config.'!AG32</f>
        <v>39.5</v>
      </c>
      <c r="N14" s="273"/>
      <c r="O14" s="113"/>
      <c r="P14" s="113"/>
      <c r="Q14" s="113"/>
      <c r="R14" s="113"/>
      <c r="S14" s="117"/>
      <c r="T14" s="1"/>
      <c r="U14" s="249">
        <f>'Config.'!U32</f>
        <v>44</v>
      </c>
      <c r="V14" s="246"/>
      <c r="W14" s="1"/>
      <c r="X14" s="1"/>
      <c r="Y14" s="1"/>
      <c r="Z14" s="1"/>
      <c r="AA14" s="1"/>
      <c r="AB14" s="1"/>
      <c r="AC14" s="88"/>
    </row>
    <row r="15" spans="1:29" ht="12.75">
      <c r="A15" s="2"/>
      <c r="B15" s="1"/>
      <c r="C15" s="1"/>
      <c r="D15" s="1"/>
      <c r="E15" s="1"/>
      <c r="F15" s="1"/>
      <c r="G15" s="1"/>
      <c r="H15" s="118"/>
      <c r="I15" s="117"/>
      <c r="J15" s="1"/>
      <c r="K15" s="118"/>
      <c r="L15" s="113"/>
      <c r="M15" s="113"/>
      <c r="N15" s="113"/>
      <c r="O15" s="113"/>
      <c r="P15" s="113"/>
      <c r="Q15" s="113"/>
      <c r="R15" s="113"/>
      <c r="S15" s="117"/>
      <c r="T15" s="1"/>
      <c r="U15" s="1"/>
      <c r="V15" s="1"/>
      <c r="W15" s="1"/>
      <c r="X15" s="1"/>
      <c r="Y15" s="1"/>
      <c r="Z15" s="1"/>
      <c r="AA15" s="1"/>
      <c r="AB15" s="1"/>
      <c r="AC15" s="88"/>
    </row>
    <row r="16" spans="1:29" ht="12.75">
      <c r="A16" s="2"/>
      <c r="B16" s="1"/>
      <c r="C16" s="1"/>
      <c r="D16" s="1"/>
      <c r="E16" s="1"/>
      <c r="F16" s="1"/>
      <c r="G16" s="1"/>
      <c r="H16" s="118"/>
      <c r="I16" s="117"/>
      <c r="J16" s="1"/>
      <c r="K16" s="118"/>
      <c r="L16" s="113"/>
      <c r="M16" s="113"/>
      <c r="N16" s="113"/>
      <c r="O16" s="113"/>
      <c r="P16" s="113"/>
      <c r="Q16" s="113"/>
      <c r="R16" s="113"/>
      <c r="S16" s="117"/>
      <c r="T16" s="1"/>
      <c r="U16" s="1"/>
      <c r="V16" s="1"/>
      <c r="W16" s="1"/>
      <c r="X16" s="1"/>
      <c r="Y16" s="1"/>
      <c r="Z16" s="1"/>
      <c r="AA16" s="1"/>
      <c r="AB16" s="1"/>
      <c r="AC16" s="88"/>
    </row>
    <row r="17" spans="1:29" ht="12.75">
      <c r="A17" s="2"/>
      <c r="B17" s="1"/>
      <c r="C17" s="1"/>
      <c r="D17" s="1"/>
      <c r="E17" s="1"/>
      <c r="F17" s="1"/>
      <c r="G17" s="1"/>
      <c r="H17" s="118"/>
      <c r="I17" s="117"/>
      <c r="J17" s="1"/>
      <c r="K17" s="118"/>
      <c r="L17" s="113"/>
      <c r="M17" s="113"/>
      <c r="N17" s="113"/>
      <c r="O17" s="113"/>
      <c r="P17" s="113"/>
      <c r="Q17" s="113"/>
      <c r="R17" s="113"/>
      <c r="S17" s="117"/>
      <c r="T17" s="1"/>
      <c r="U17" s="1"/>
      <c r="V17" s="1"/>
      <c r="W17" s="1"/>
      <c r="X17" s="1"/>
      <c r="Y17" s="1"/>
      <c r="Z17" s="1"/>
      <c r="AA17" s="1"/>
      <c r="AB17" s="1"/>
      <c r="AC17" s="88"/>
    </row>
    <row r="18" spans="1:29" ht="12.75">
      <c r="A18" s="2"/>
      <c r="B18" s="1"/>
      <c r="C18" s="1"/>
      <c r="D18" s="1"/>
      <c r="E18" s="1"/>
      <c r="F18" s="1"/>
      <c r="G18" s="1"/>
      <c r="H18" s="118"/>
      <c r="I18" s="117"/>
      <c r="J18" s="1"/>
      <c r="K18" s="118"/>
      <c r="L18" s="113"/>
      <c r="M18" s="113"/>
      <c r="N18" s="113"/>
      <c r="O18" s="113"/>
      <c r="P18" s="113"/>
      <c r="Q18" s="113"/>
      <c r="R18" s="113"/>
      <c r="S18" s="117"/>
      <c r="T18" s="1"/>
      <c r="U18" s="1"/>
      <c r="V18" s="1"/>
      <c r="W18" s="1"/>
      <c r="X18" s="1"/>
      <c r="Y18" s="1"/>
      <c r="Z18" s="1"/>
      <c r="AA18" s="1"/>
      <c r="AB18" s="1"/>
      <c r="AC18" s="88"/>
    </row>
    <row r="19" spans="1:29" ht="13.5" thickBot="1">
      <c r="A19" s="2"/>
      <c r="B19" s="1"/>
      <c r="C19" s="82"/>
      <c r="D19" s="82"/>
      <c r="E19" s="1"/>
      <c r="F19" s="1"/>
      <c r="G19" s="1"/>
      <c r="H19" s="118"/>
      <c r="I19" s="117"/>
      <c r="J19" s="1"/>
      <c r="K19" s="118"/>
      <c r="L19" s="113"/>
      <c r="M19" s="128"/>
      <c r="N19" s="129"/>
      <c r="O19" s="113"/>
      <c r="P19" s="113"/>
      <c r="Q19" s="113"/>
      <c r="R19" s="113"/>
      <c r="S19" s="117"/>
      <c r="T19" s="1"/>
      <c r="U19" s="1"/>
      <c r="V19" s="1"/>
      <c r="W19" s="1"/>
      <c r="X19" s="1"/>
      <c r="Y19" s="1"/>
      <c r="Z19" s="1"/>
      <c r="AA19" s="1"/>
      <c r="AB19" s="1"/>
      <c r="AC19" s="88"/>
    </row>
    <row r="20" spans="1:29" ht="12.75">
      <c r="A20" s="2"/>
      <c r="B20" s="1"/>
      <c r="C20" s="4"/>
      <c r="D20" s="4"/>
      <c r="E20" s="4"/>
      <c r="F20" s="4"/>
      <c r="G20" s="1"/>
      <c r="H20" s="118"/>
      <c r="I20" s="81"/>
      <c r="J20" s="1"/>
      <c r="K20" s="119"/>
      <c r="L20" s="120"/>
      <c r="M20" s="130"/>
      <c r="N20" s="130"/>
      <c r="O20" s="113"/>
      <c r="P20" s="113"/>
      <c r="Q20" s="113"/>
      <c r="R20" s="113"/>
      <c r="S20" s="117"/>
      <c r="T20" s="1"/>
      <c r="U20" s="1"/>
      <c r="V20" s="1"/>
      <c r="W20" s="1"/>
      <c r="X20" s="1"/>
      <c r="Y20" s="1"/>
      <c r="Z20" s="1"/>
      <c r="AA20" s="1"/>
      <c r="AB20" s="1"/>
      <c r="AC20" s="88"/>
    </row>
    <row r="21" spans="1:29" ht="13.5" thickBot="1">
      <c r="A21" s="2"/>
      <c r="B21" s="1"/>
      <c r="C21" s="1"/>
      <c r="D21" s="3"/>
      <c r="E21" s="1"/>
      <c r="F21" s="1"/>
      <c r="G21" s="1"/>
      <c r="H21" s="118"/>
      <c r="I21" s="111"/>
      <c r="J21" s="1"/>
      <c r="K21" s="118"/>
      <c r="L21" s="113"/>
      <c r="M21" s="113"/>
      <c r="N21" s="113"/>
      <c r="O21" s="113"/>
      <c r="P21" s="113"/>
      <c r="Q21" s="113"/>
      <c r="R21" s="113"/>
      <c r="S21" s="117"/>
      <c r="T21" s="1"/>
      <c r="U21" s="1"/>
      <c r="V21" s="1"/>
      <c r="W21" s="1"/>
      <c r="X21" s="1"/>
      <c r="Y21" s="1"/>
      <c r="Z21" s="1"/>
      <c r="AA21" s="1"/>
      <c r="AB21" s="1"/>
      <c r="AC21" s="88"/>
    </row>
    <row r="22" spans="1:29" ht="12.75">
      <c r="A22" s="2"/>
      <c r="B22" s="1"/>
      <c r="C22" s="1"/>
      <c r="D22" s="1"/>
      <c r="E22" s="1"/>
      <c r="F22" s="1"/>
      <c r="G22" s="1"/>
      <c r="H22" s="118"/>
      <c r="I22" s="117"/>
      <c r="J22" s="1"/>
      <c r="K22" s="118"/>
      <c r="L22" s="113"/>
      <c r="M22" s="113"/>
      <c r="N22" s="113"/>
      <c r="O22" s="113"/>
      <c r="P22" s="113"/>
      <c r="Q22" s="113"/>
      <c r="R22" s="247" t="s">
        <v>32</v>
      </c>
      <c r="S22" s="126"/>
      <c r="T22" s="4"/>
      <c r="U22" s="4"/>
      <c r="V22" s="4"/>
      <c r="W22" s="1"/>
      <c r="X22" s="1"/>
      <c r="Y22" s="1"/>
      <c r="Z22" s="1"/>
      <c r="AA22" s="1"/>
      <c r="AB22" s="1"/>
      <c r="AC22" s="88"/>
    </row>
    <row r="23" spans="1:29" ht="13.5" thickBot="1">
      <c r="A23" s="2"/>
      <c r="B23" s="1"/>
      <c r="C23" s="1"/>
      <c r="D23" s="1"/>
      <c r="E23" s="1"/>
      <c r="F23" s="1"/>
      <c r="G23" s="1"/>
      <c r="H23" s="118"/>
      <c r="I23" s="117"/>
      <c r="J23" s="1"/>
      <c r="K23" s="118"/>
      <c r="L23" s="113"/>
      <c r="M23" s="113"/>
      <c r="N23" s="113"/>
      <c r="O23" s="113"/>
      <c r="P23" s="113"/>
      <c r="Q23" s="113"/>
      <c r="R23" s="247"/>
      <c r="S23" s="117"/>
      <c r="T23" s="1"/>
      <c r="U23" s="1"/>
      <c r="V23" s="1"/>
      <c r="W23" s="1"/>
      <c r="X23" s="1"/>
      <c r="Y23" s="1"/>
      <c r="Z23" s="1"/>
      <c r="AA23" s="1"/>
      <c r="AB23" s="1"/>
      <c r="AC23" s="88"/>
    </row>
    <row r="24" spans="1:29" ht="13.5" thickBot="1">
      <c r="A24" s="2"/>
      <c r="B24" s="1"/>
      <c r="C24" s="1"/>
      <c r="D24" s="1"/>
      <c r="E24" s="1"/>
      <c r="F24" s="1"/>
      <c r="G24" s="1"/>
      <c r="H24" s="118"/>
      <c r="I24" s="117"/>
      <c r="J24" s="1"/>
      <c r="K24" s="118"/>
      <c r="L24" s="113"/>
      <c r="M24" s="113"/>
      <c r="N24" s="113"/>
      <c r="O24" s="113"/>
      <c r="P24" s="113"/>
      <c r="Q24" s="113"/>
      <c r="R24" s="113"/>
      <c r="S24" s="117"/>
      <c r="T24" s="1"/>
      <c r="U24" s="1"/>
      <c r="V24" s="1"/>
      <c r="W24" s="245">
        <f>'Config.'!T29</f>
        <v>83.34375</v>
      </c>
      <c r="X24" s="246"/>
      <c r="Y24" s="94" t="s">
        <v>43</v>
      </c>
      <c r="Z24" s="1"/>
      <c r="AA24" s="1"/>
      <c r="AB24" s="1"/>
      <c r="AC24" s="88"/>
    </row>
    <row r="25" spans="1:29" ht="13.5" thickBot="1">
      <c r="A25" s="2"/>
      <c r="B25" s="1"/>
      <c r="C25" s="1"/>
      <c r="D25" s="1"/>
      <c r="E25" s="1"/>
      <c r="F25" s="1"/>
      <c r="G25" s="1"/>
      <c r="H25" s="118"/>
      <c r="I25" s="117"/>
      <c r="J25" s="1"/>
      <c r="K25" s="118"/>
      <c r="L25" s="113"/>
      <c r="M25" s="113"/>
      <c r="N25" s="113"/>
      <c r="O25" s="113"/>
      <c r="P25" s="113"/>
      <c r="Q25" s="113"/>
      <c r="R25" s="113"/>
      <c r="S25" s="117"/>
      <c r="T25" s="1"/>
      <c r="U25" s="1"/>
      <c r="V25" s="1"/>
      <c r="W25" s="1"/>
      <c r="X25" s="1"/>
      <c r="Y25" s="1"/>
      <c r="Z25" s="1"/>
      <c r="AA25" s="1"/>
      <c r="AB25" s="1"/>
      <c r="AC25" s="88"/>
    </row>
    <row r="26" spans="1:29" ht="13.5" thickBot="1">
      <c r="A26" s="2"/>
      <c r="B26" s="1"/>
      <c r="C26" s="1"/>
      <c r="D26" s="1"/>
      <c r="E26" s="1"/>
      <c r="F26" s="1"/>
      <c r="G26" s="1"/>
      <c r="H26" s="118"/>
      <c r="I26" s="117"/>
      <c r="J26" s="1"/>
      <c r="K26" s="118"/>
      <c r="L26" s="113"/>
      <c r="M26" s="113"/>
      <c r="N26" s="113"/>
      <c r="O26" s="272">
        <f>'Config.'!AH32</f>
        <v>70.75</v>
      </c>
      <c r="P26" s="273"/>
      <c r="Q26" s="113"/>
      <c r="R26" s="113"/>
      <c r="S26" s="117"/>
      <c r="T26" s="1"/>
      <c r="U26" s="1"/>
      <c r="V26" s="1"/>
      <c r="W26" s="1"/>
      <c r="X26" s="1"/>
      <c r="Y26" s="1"/>
      <c r="Z26" s="1"/>
      <c r="AA26" s="1"/>
      <c r="AB26" s="1"/>
      <c r="AC26" s="88"/>
    </row>
    <row r="27" spans="1:29" ht="13.5" thickBot="1">
      <c r="A27" s="249">
        <f>'Config.'!O32</f>
        <v>73.25</v>
      </c>
      <c r="B27" s="246"/>
      <c r="C27" s="1"/>
      <c r="D27" s="1"/>
      <c r="E27" s="1"/>
      <c r="F27" s="1"/>
      <c r="G27" s="1"/>
      <c r="H27" s="118"/>
      <c r="I27" s="117"/>
      <c r="J27" s="1"/>
      <c r="K27" s="118"/>
      <c r="L27" s="113"/>
      <c r="M27" s="113"/>
      <c r="N27" s="113"/>
      <c r="O27" s="113"/>
      <c r="P27" s="113"/>
      <c r="Q27" s="113"/>
      <c r="R27" s="113"/>
      <c r="S27" s="117"/>
      <c r="T27" s="1"/>
      <c r="U27" s="1"/>
      <c r="V27" s="1"/>
      <c r="W27" s="1"/>
      <c r="X27" s="1"/>
      <c r="Y27" s="1"/>
      <c r="Z27" s="1"/>
      <c r="AA27" s="1"/>
      <c r="AB27" s="1"/>
      <c r="AC27" s="88"/>
    </row>
    <row r="28" spans="1:29" ht="12.75">
      <c r="A28" s="2"/>
      <c r="B28" s="1"/>
      <c r="C28" s="1"/>
      <c r="D28" s="1"/>
      <c r="E28" s="1"/>
      <c r="F28" s="1"/>
      <c r="G28" s="1"/>
      <c r="H28" s="118"/>
      <c r="I28" s="117"/>
      <c r="J28" s="1"/>
      <c r="K28" s="118"/>
      <c r="L28" s="113"/>
      <c r="M28" s="113"/>
      <c r="N28" s="113"/>
      <c r="O28" s="113"/>
      <c r="P28" s="113"/>
      <c r="Q28" s="113"/>
      <c r="R28" s="113"/>
      <c r="S28" s="117"/>
      <c r="T28" s="1"/>
      <c r="U28" s="1"/>
      <c r="V28" s="1"/>
      <c r="W28" s="1"/>
      <c r="X28" s="1"/>
      <c r="Y28" s="1"/>
      <c r="Z28" s="1"/>
      <c r="AA28" s="1"/>
      <c r="AB28" s="1"/>
      <c r="AC28" s="88"/>
    </row>
    <row r="29" spans="1:29" ht="12.75">
      <c r="A29" s="2"/>
      <c r="B29" s="1"/>
      <c r="C29" s="1"/>
      <c r="D29" s="1"/>
      <c r="E29" s="1"/>
      <c r="F29" s="1"/>
      <c r="G29" s="1"/>
      <c r="H29" s="118"/>
      <c r="I29" s="117"/>
      <c r="J29" s="1"/>
      <c r="K29" s="118"/>
      <c r="L29" s="113"/>
      <c r="M29" s="113"/>
      <c r="N29" s="113"/>
      <c r="O29" s="113"/>
      <c r="P29" s="113"/>
      <c r="Q29" s="113"/>
      <c r="R29" s="113"/>
      <c r="S29" s="117"/>
      <c r="T29" s="1"/>
      <c r="U29" s="1"/>
      <c r="V29" s="1"/>
      <c r="W29" s="1"/>
      <c r="X29" s="1"/>
      <c r="Y29" s="1"/>
      <c r="Z29" s="1"/>
      <c r="AA29" s="1"/>
      <c r="AB29" s="1"/>
      <c r="AC29" s="88"/>
    </row>
    <row r="30" spans="1:29" ht="12.75">
      <c r="A30" s="2"/>
      <c r="B30" s="1"/>
      <c r="C30" s="1"/>
      <c r="D30" s="1"/>
      <c r="E30" s="1"/>
      <c r="F30" s="1"/>
      <c r="G30" s="1"/>
      <c r="H30" s="118"/>
      <c r="I30" s="117"/>
      <c r="J30" s="1"/>
      <c r="K30" s="118"/>
      <c r="L30" s="113"/>
      <c r="M30" s="113"/>
      <c r="N30" s="113"/>
      <c r="O30" s="113"/>
      <c r="P30" s="113"/>
      <c r="Q30" s="113"/>
      <c r="R30" s="113"/>
      <c r="S30" s="117"/>
      <c r="T30" s="1"/>
      <c r="U30" s="1"/>
      <c r="V30" s="1"/>
      <c r="W30" s="1"/>
      <c r="X30" s="1"/>
      <c r="Y30" s="1"/>
      <c r="Z30" s="1"/>
      <c r="AA30" s="1"/>
      <c r="AB30" s="1"/>
      <c r="AC30" s="88"/>
    </row>
    <row r="31" spans="1:29" ht="12.75">
      <c r="A31" s="2"/>
      <c r="B31" s="1"/>
      <c r="C31" s="1"/>
      <c r="D31" s="1"/>
      <c r="E31" s="1"/>
      <c r="F31" s="1"/>
      <c r="G31" s="1"/>
      <c r="H31" s="118"/>
      <c r="I31" s="117"/>
      <c r="J31" s="1"/>
      <c r="K31" s="118"/>
      <c r="L31" s="113"/>
      <c r="M31" s="113"/>
      <c r="N31" s="113"/>
      <c r="O31" s="113"/>
      <c r="P31" s="113"/>
      <c r="Q31" s="113"/>
      <c r="R31" s="113"/>
      <c r="S31" s="117"/>
      <c r="T31" s="1"/>
      <c r="U31" s="1"/>
      <c r="V31" s="1"/>
      <c r="W31" s="1"/>
      <c r="X31" s="1"/>
      <c r="Y31" s="1"/>
      <c r="Z31" s="1"/>
      <c r="AA31" s="1"/>
      <c r="AB31" s="1"/>
      <c r="AC31" s="88"/>
    </row>
    <row r="32" spans="1:29" ht="13.5" thickBot="1">
      <c r="A32" s="2"/>
      <c r="B32" s="1"/>
      <c r="C32" s="1"/>
      <c r="D32" s="1"/>
      <c r="E32" s="1"/>
      <c r="F32" s="1"/>
      <c r="G32" s="1"/>
      <c r="H32" s="118"/>
      <c r="I32" s="117"/>
      <c r="J32" s="1"/>
      <c r="K32" s="121"/>
      <c r="L32" s="122"/>
      <c r="M32" s="122"/>
      <c r="N32" s="122"/>
      <c r="O32" s="122"/>
      <c r="P32" s="122"/>
      <c r="Q32" s="113"/>
      <c r="R32" s="113"/>
      <c r="S32" s="117"/>
      <c r="T32" s="1"/>
      <c r="U32" s="1"/>
      <c r="V32" s="1"/>
      <c r="W32" s="1"/>
      <c r="X32" s="1"/>
      <c r="Y32" s="1"/>
      <c r="Z32" s="1"/>
      <c r="AA32" s="1"/>
      <c r="AB32" s="1"/>
      <c r="AC32" s="88"/>
    </row>
    <row r="33" spans="1:29" ht="12.75">
      <c r="A33" s="110"/>
      <c r="B33" s="4"/>
      <c r="C33" s="1"/>
      <c r="D33" s="4"/>
      <c r="E33" s="1"/>
      <c r="F33" s="1"/>
      <c r="G33" s="1"/>
      <c r="H33" s="118"/>
      <c r="I33" s="81"/>
      <c r="J33" s="1"/>
      <c r="K33" s="118"/>
      <c r="L33" s="113"/>
      <c r="M33" s="113"/>
      <c r="N33" s="113"/>
      <c r="O33" s="113"/>
      <c r="P33" s="113"/>
      <c r="Q33" s="113"/>
      <c r="R33" s="113"/>
      <c r="S33" s="117"/>
      <c r="T33" s="1"/>
      <c r="U33" s="1"/>
      <c r="V33" s="1"/>
      <c r="W33" s="1"/>
      <c r="X33" s="1"/>
      <c r="Y33" s="1"/>
      <c r="Z33" s="1"/>
      <c r="AA33" s="1"/>
      <c r="AB33" s="1"/>
      <c r="AC33" s="88"/>
    </row>
    <row r="34" spans="1:29" ht="13.5" thickBot="1">
      <c r="A34" s="2"/>
      <c r="B34" s="1"/>
      <c r="C34" s="3"/>
      <c r="D34" s="3"/>
      <c r="E34" s="3"/>
      <c r="F34" s="3"/>
      <c r="G34" s="1"/>
      <c r="H34" s="118"/>
      <c r="I34" s="111"/>
      <c r="J34" s="1"/>
      <c r="K34" s="118"/>
      <c r="L34" s="113"/>
      <c r="M34" s="113"/>
      <c r="N34" s="113"/>
      <c r="O34" s="113"/>
      <c r="P34" s="113"/>
      <c r="Q34" s="113"/>
      <c r="R34" s="113"/>
      <c r="S34" s="117"/>
      <c r="T34" s="1"/>
      <c r="U34" s="1"/>
      <c r="V34" s="1"/>
      <c r="W34" s="1"/>
      <c r="X34" s="1"/>
      <c r="Y34" s="1"/>
      <c r="Z34" s="1"/>
      <c r="AA34" s="1"/>
      <c r="AB34" s="1"/>
      <c r="AC34" s="88"/>
    </row>
    <row r="35" spans="1:29" ht="12.75">
      <c r="A35" s="2"/>
      <c r="B35" s="1"/>
      <c r="C35" s="1"/>
      <c r="D35" s="1"/>
      <c r="E35" s="1"/>
      <c r="F35" s="1"/>
      <c r="G35" s="1"/>
      <c r="H35" s="118"/>
      <c r="I35" s="117"/>
      <c r="J35" s="1"/>
      <c r="K35" s="118"/>
      <c r="L35" s="113"/>
      <c r="M35" s="113"/>
      <c r="N35" s="113"/>
      <c r="O35" s="113"/>
      <c r="P35" s="113"/>
      <c r="Q35" s="113"/>
      <c r="R35" s="113"/>
      <c r="S35" s="117"/>
      <c r="T35" s="1"/>
      <c r="U35" s="1"/>
      <c r="V35" s="1"/>
      <c r="W35" s="1"/>
      <c r="X35" s="1"/>
      <c r="Y35" s="1"/>
      <c r="Z35" s="1"/>
      <c r="AA35" s="1"/>
      <c r="AB35" s="1"/>
      <c r="AC35" s="88"/>
    </row>
    <row r="36" spans="1:29" ht="13.5" thickBot="1">
      <c r="A36" s="2"/>
      <c r="B36" s="1"/>
      <c r="C36" s="1"/>
      <c r="D36" s="1"/>
      <c r="E36" s="1"/>
      <c r="F36" s="1"/>
      <c r="G36" s="1"/>
      <c r="H36" s="123"/>
      <c r="I36" s="127"/>
      <c r="J36" s="1"/>
      <c r="K36" s="123"/>
      <c r="L36" s="124"/>
      <c r="M36" s="124"/>
      <c r="N36" s="124"/>
      <c r="O36" s="124"/>
      <c r="P36" s="124"/>
      <c r="Q36" s="124"/>
      <c r="R36" s="124"/>
      <c r="S36" s="127"/>
      <c r="T36" s="1"/>
      <c r="U36" s="4"/>
      <c r="V36" s="4"/>
      <c r="W36" s="4"/>
      <c r="X36" s="4"/>
      <c r="Y36" s="1"/>
      <c r="Z36" s="1"/>
      <c r="AA36" s="1"/>
      <c r="AB36" s="1"/>
      <c r="AC36" s="88"/>
    </row>
    <row r="37" spans="1:29"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88"/>
    </row>
    <row r="38" spans="1:29" ht="12.75">
      <c r="A38" s="2"/>
      <c r="B38" s="1"/>
      <c r="C38" s="1"/>
      <c r="D38" s="1"/>
      <c r="E38" s="1"/>
      <c r="F38" s="1"/>
      <c r="G38" s="1"/>
      <c r="H38" s="1"/>
      <c r="I38" s="1"/>
      <c r="J38" s="1"/>
      <c r="K38" s="242" t="s">
        <v>44</v>
      </c>
      <c r="L38" s="242"/>
      <c r="M38" s="242"/>
      <c r="N38" s="237">
        <v>5</v>
      </c>
      <c r="O38" s="237"/>
      <c r="P38" s="1"/>
      <c r="Q38" s="1"/>
      <c r="R38" s="1"/>
      <c r="S38" s="1"/>
      <c r="T38" s="1"/>
      <c r="U38" s="1"/>
      <c r="V38" s="1"/>
      <c r="W38" s="1"/>
      <c r="X38" s="1"/>
      <c r="Y38" s="1"/>
      <c r="Z38" s="1"/>
      <c r="AA38" s="1"/>
      <c r="AB38" s="1"/>
      <c r="AC38" s="88"/>
    </row>
    <row r="39" spans="1:29" ht="12.75">
      <c r="A39" s="2"/>
      <c r="B39" s="1"/>
      <c r="C39" s="1"/>
      <c r="D39" s="1"/>
      <c r="E39" s="1"/>
      <c r="F39" s="1"/>
      <c r="G39" s="1"/>
      <c r="H39" s="1"/>
      <c r="I39" s="1"/>
      <c r="J39" s="1"/>
      <c r="K39" s="1"/>
      <c r="L39" s="240" t="s">
        <v>15</v>
      </c>
      <c r="M39" s="240"/>
      <c r="N39" s="241" t="s">
        <v>25</v>
      </c>
      <c r="O39" s="241"/>
      <c r="P39" s="1"/>
      <c r="Q39" s="8"/>
      <c r="R39" s="1"/>
      <c r="S39" s="1"/>
      <c r="T39" s="1"/>
      <c r="U39" s="1"/>
      <c r="V39" s="1"/>
      <c r="W39" s="1"/>
      <c r="X39" s="1"/>
      <c r="Y39" s="1"/>
      <c r="Z39" s="1"/>
      <c r="AA39" s="1"/>
      <c r="AB39" s="1"/>
      <c r="AC39" s="88"/>
    </row>
    <row r="40" spans="1:29" ht="12.75">
      <c r="A40" s="2"/>
      <c r="B40" s="1"/>
      <c r="C40" s="1"/>
      <c r="D40" s="1"/>
      <c r="E40" s="1"/>
      <c r="F40" s="1"/>
      <c r="G40" s="1"/>
      <c r="H40" s="1"/>
      <c r="I40" s="1"/>
      <c r="J40" s="1"/>
      <c r="K40" s="1"/>
      <c r="L40" s="240" t="s">
        <v>16</v>
      </c>
      <c r="M40" s="240"/>
      <c r="N40" s="238">
        <v>0.145</v>
      </c>
      <c r="O40" s="238"/>
      <c r="P40" s="9"/>
      <c r="Q40" s="9"/>
      <c r="R40" s="1"/>
      <c r="S40" s="1"/>
      <c r="T40" s="1"/>
      <c r="U40" s="1"/>
      <c r="V40" s="1"/>
      <c r="W40" s="1"/>
      <c r="X40" s="1"/>
      <c r="Y40" s="1"/>
      <c r="Z40" s="1"/>
      <c r="AA40" s="1"/>
      <c r="AB40" s="1"/>
      <c r="AC40" s="88"/>
    </row>
    <row r="41" spans="1:29" ht="12.75">
      <c r="A41" s="2"/>
      <c r="B41" s="1"/>
      <c r="C41" s="1"/>
      <c r="D41" s="1"/>
      <c r="E41" s="1"/>
      <c r="F41" s="1"/>
      <c r="G41" s="1"/>
      <c r="H41" s="1"/>
      <c r="I41" s="1"/>
      <c r="J41" s="1"/>
      <c r="K41" s="1"/>
      <c r="L41" s="240" t="s">
        <v>17</v>
      </c>
      <c r="M41" s="240"/>
      <c r="N41" s="239">
        <v>0.25</v>
      </c>
      <c r="O41" s="239"/>
      <c r="P41" s="8"/>
      <c r="Q41" s="8"/>
      <c r="R41" s="1"/>
      <c r="S41" s="1"/>
      <c r="T41" s="1"/>
      <c r="U41" s="1"/>
      <c r="V41" s="1"/>
      <c r="W41" s="1"/>
      <c r="X41" s="1"/>
      <c r="Y41" s="1"/>
      <c r="Z41" s="1"/>
      <c r="AA41" s="1"/>
      <c r="AB41" s="1"/>
      <c r="AC41" s="88"/>
    </row>
    <row r="42" spans="1:29" ht="12.75">
      <c r="A42" s="2"/>
      <c r="B42" s="1"/>
      <c r="C42" s="1"/>
      <c r="D42" s="1"/>
      <c r="E42" s="1"/>
      <c r="F42" s="1"/>
      <c r="G42" s="1"/>
      <c r="H42" s="1"/>
      <c r="I42" s="1"/>
      <c r="J42" s="1"/>
      <c r="K42" s="1"/>
      <c r="L42" s="240" t="s">
        <v>35</v>
      </c>
      <c r="M42" s="240"/>
      <c r="N42" s="250" t="s">
        <v>36</v>
      </c>
      <c r="O42" s="250"/>
      <c r="P42" s="5"/>
      <c r="Q42" s="5"/>
      <c r="R42" s="1"/>
      <c r="S42" s="1"/>
      <c r="T42" s="1"/>
      <c r="U42" s="1"/>
      <c r="V42" s="1"/>
      <c r="W42" s="1"/>
      <c r="X42" s="1"/>
      <c r="Y42" s="1"/>
      <c r="Z42" s="1"/>
      <c r="AA42" s="1"/>
      <c r="AB42" s="1"/>
      <c r="AC42" s="88"/>
    </row>
    <row r="43" spans="1:29"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7"/>
    </row>
  </sheetData>
  <sheetProtection password="E5C0" sheet="1" objects="1" scenarios="1"/>
  <mergeCells count="24">
    <mergeCell ref="W3:X3"/>
    <mergeCell ref="W4:X4"/>
    <mergeCell ref="K2:S2"/>
    <mergeCell ref="N3:O4"/>
    <mergeCell ref="W2:X2"/>
    <mergeCell ref="E7:F7"/>
    <mergeCell ref="K7:L7"/>
    <mergeCell ref="N40:O40"/>
    <mergeCell ref="C14:D14"/>
    <mergeCell ref="M14:N14"/>
    <mergeCell ref="U14:V14"/>
    <mergeCell ref="R22:R23"/>
    <mergeCell ref="W24:X24"/>
    <mergeCell ref="O26:P26"/>
    <mergeCell ref="N41:O41"/>
    <mergeCell ref="L42:M42"/>
    <mergeCell ref="N42:O42"/>
    <mergeCell ref="L41:M41"/>
    <mergeCell ref="L40:M40"/>
    <mergeCell ref="A27:B27"/>
    <mergeCell ref="N39:O39"/>
    <mergeCell ref="L39:M39"/>
    <mergeCell ref="K38:M38"/>
    <mergeCell ref="N38:O38"/>
  </mergeCells>
  <printOptions/>
  <pageMargins left="0.75" right="0.75" top="1" bottom="1" header="0.5" footer="0.5"/>
  <pageSetup fitToHeight="1" fitToWidth="1" horizontalDpi="600" verticalDpi="600" orientation="landscape" scale="84" r:id="rId2"/>
  <drawing r:id="rId1"/>
</worksheet>
</file>

<file path=xl/worksheets/sheet13.xml><?xml version="1.0" encoding="utf-8"?>
<worksheet xmlns="http://schemas.openxmlformats.org/spreadsheetml/2006/main" xmlns:r="http://schemas.openxmlformats.org/officeDocument/2006/relationships">
  <sheetPr>
    <tabColor indexed="24"/>
    <pageSetUpPr fitToPage="1"/>
  </sheetPr>
  <dimension ref="A1:AE43"/>
  <sheetViews>
    <sheetView showGridLines="0" zoomScalePageLayoutView="0" workbookViewId="0" topLeftCell="A1">
      <selection activeCell="AA39" sqref="AA39"/>
    </sheetView>
  </sheetViews>
  <sheetFormatPr defaultColWidth="9.140625" defaultRowHeight="12.75"/>
  <cols>
    <col min="1" max="1" width="5.57421875" style="0" customWidth="1"/>
    <col min="2" max="2" width="4.8515625" style="0" customWidth="1"/>
    <col min="3" max="8" width="4.28125" style="0" customWidth="1"/>
    <col min="9" max="9" width="0.71875" style="0" customWidth="1"/>
    <col min="10" max="10" width="0.85546875" style="0" customWidth="1"/>
    <col min="11" max="11" width="2.00390625" style="0" customWidth="1"/>
    <col min="12" max="12" width="1.57421875" style="0" customWidth="1"/>
    <col min="13" max="18" width="4.28125" style="0" customWidth="1"/>
    <col min="19" max="19" width="4.8515625" style="0" customWidth="1"/>
    <col min="20" max="20" width="4.28125" style="0" customWidth="1"/>
    <col min="21" max="21" width="4.8515625" style="0" customWidth="1"/>
    <col min="22" max="22" width="0.85546875" style="0" customWidth="1"/>
    <col min="23" max="24" width="4.28125" style="0" customWidth="1"/>
    <col min="25" max="25" width="5.00390625" style="0" customWidth="1"/>
    <col min="26" max="26" width="4.28125" style="0" customWidth="1"/>
    <col min="31" max="31" width="3.421875" style="0" customWidth="1"/>
  </cols>
  <sheetData>
    <row r="1" spans="1:31"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1" ht="18.75" thickBot="1">
      <c r="A2" s="2"/>
      <c r="B2" s="1"/>
      <c r="C2" s="1"/>
      <c r="D2" s="1"/>
      <c r="E2" s="1"/>
      <c r="F2" s="1"/>
      <c r="G2" s="1"/>
      <c r="H2" s="1"/>
      <c r="I2" s="1"/>
      <c r="J2" s="1"/>
      <c r="K2" s="1"/>
      <c r="L2" s="1"/>
      <c r="M2" s="248">
        <v>450</v>
      </c>
      <c r="N2" s="248"/>
      <c r="O2" s="248"/>
      <c r="P2" s="248"/>
      <c r="Q2" s="248"/>
      <c r="R2" s="248"/>
      <c r="S2" s="248"/>
      <c r="T2" s="248"/>
      <c r="U2" s="248"/>
      <c r="V2" s="1"/>
      <c r="W2" s="1"/>
      <c r="X2" s="1"/>
      <c r="Y2" s="259">
        <f>'Config.'!$D$12</f>
        <v>36</v>
      </c>
      <c r="Z2" s="246"/>
      <c r="AA2" s="101" t="s">
        <v>85</v>
      </c>
      <c r="AB2" s="1"/>
      <c r="AC2" s="98">
        <f>'Config.'!$D$12+1.25</f>
        <v>37.25</v>
      </c>
      <c r="AD2" s="101" t="s">
        <v>83</v>
      </c>
      <c r="AE2" s="88"/>
    </row>
    <row r="3" spans="1:31" ht="13.5" thickBot="1">
      <c r="A3" s="2"/>
      <c r="B3" s="1"/>
      <c r="C3" s="1"/>
      <c r="D3" s="1"/>
      <c r="E3" s="1"/>
      <c r="F3" s="1"/>
      <c r="G3" s="1"/>
      <c r="H3" s="1"/>
      <c r="I3" s="1"/>
      <c r="J3" s="1"/>
      <c r="K3" s="1"/>
      <c r="L3" s="1"/>
      <c r="M3" s="105"/>
      <c r="N3" s="89"/>
      <c r="O3" s="89"/>
      <c r="P3" s="255">
        <f>'Config.'!D12-0.1875</f>
        <v>35.8125</v>
      </c>
      <c r="Q3" s="256"/>
      <c r="R3" s="90"/>
      <c r="S3" s="90"/>
      <c r="T3" s="89"/>
      <c r="U3" s="10"/>
      <c r="V3" s="1"/>
      <c r="W3" s="1"/>
      <c r="X3" s="1"/>
      <c r="Y3" s="249">
        <f>'Config.'!$D$13</f>
        <v>84.1875</v>
      </c>
      <c r="Z3" s="246"/>
      <c r="AA3" s="91" t="s">
        <v>82</v>
      </c>
      <c r="AB3" s="1"/>
      <c r="AC3" s="98">
        <f>Y3+13/16</f>
        <v>85</v>
      </c>
      <c r="AD3" s="101" t="s">
        <v>84</v>
      </c>
      <c r="AE3" s="88"/>
    </row>
    <row r="4" spans="1:31" ht="13.5" thickBot="1">
      <c r="A4" s="2"/>
      <c r="B4" s="1"/>
      <c r="C4" s="1"/>
      <c r="D4" s="1"/>
      <c r="E4" s="1"/>
      <c r="F4" s="1"/>
      <c r="G4" s="1"/>
      <c r="H4" s="1"/>
      <c r="I4" s="1"/>
      <c r="J4" s="1"/>
      <c r="K4" s="1"/>
      <c r="L4" s="1"/>
      <c r="M4" s="105"/>
      <c r="N4" s="89"/>
      <c r="O4" s="89"/>
      <c r="P4" s="257"/>
      <c r="Q4" s="258"/>
      <c r="R4" s="107"/>
      <c r="S4" s="90"/>
      <c r="T4" s="89"/>
      <c r="U4" s="10"/>
      <c r="V4" s="1"/>
      <c r="W4" s="1"/>
      <c r="X4" s="1"/>
      <c r="Y4" s="249">
        <f>'Config.'!$D$14</f>
        <v>0.75</v>
      </c>
      <c r="Z4" s="246"/>
      <c r="AA4" s="91" t="s">
        <v>81</v>
      </c>
      <c r="AB4" s="1"/>
      <c r="AE4" s="88"/>
    </row>
    <row r="5" spans="1:31" ht="3.75"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88"/>
    </row>
    <row r="6" spans="1:31" ht="14.25" thickBot="1" thickTop="1">
      <c r="A6" s="100"/>
      <c r="B6" s="3"/>
      <c r="C6" s="3"/>
      <c r="D6" s="3"/>
      <c r="E6" s="3"/>
      <c r="F6" s="3"/>
      <c r="G6" s="3"/>
      <c r="H6" s="3"/>
      <c r="I6" s="1"/>
      <c r="J6" s="114"/>
      <c r="K6" s="116"/>
      <c r="L6" s="1"/>
      <c r="M6" s="114"/>
      <c r="N6" s="115"/>
      <c r="O6" s="115"/>
      <c r="P6" s="115"/>
      <c r="Q6" s="115"/>
      <c r="R6" s="115"/>
      <c r="S6" s="115"/>
      <c r="T6" s="115"/>
      <c r="U6" s="116"/>
      <c r="V6" s="1"/>
      <c r="W6" s="3"/>
      <c r="X6" s="3"/>
      <c r="Y6" s="3"/>
      <c r="Z6" s="3"/>
      <c r="AA6" s="1"/>
      <c r="AB6" s="1"/>
      <c r="AC6" s="1"/>
      <c r="AD6" s="1"/>
      <c r="AE6" s="88"/>
    </row>
    <row r="7" spans="1:31" ht="13.5" thickBot="1">
      <c r="A7" s="2"/>
      <c r="B7" s="1"/>
      <c r="C7" s="1"/>
      <c r="D7" s="1"/>
      <c r="E7" s="1"/>
      <c r="F7" s="1"/>
      <c r="G7" s="251">
        <f>'Config.'!M40</f>
        <v>10.75</v>
      </c>
      <c r="H7" s="252"/>
      <c r="I7" s="1"/>
      <c r="J7" s="118"/>
      <c r="K7" s="117"/>
      <c r="L7" s="1"/>
      <c r="M7" s="274">
        <f>'Config.'!AF40</f>
        <v>8.25</v>
      </c>
      <c r="N7" s="273"/>
      <c r="O7" s="113"/>
      <c r="P7" s="113"/>
      <c r="Q7" s="113"/>
      <c r="R7" s="113"/>
      <c r="S7" s="113"/>
      <c r="T7" s="113"/>
      <c r="U7" s="117"/>
      <c r="V7" s="1"/>
      <c r="W7" s="1"/>
      <c r="X7" s="1"/>
      <c r="Y7" s="1"/>
      <c r="Z7" s="1"/>
      <c r="AA7" s="1"/>
      <c r="AB7" s="1"/>
      <c r="AC7" s="1"/>
      <c r="AD7" s="1"/>
      <c r="AE7" s="88"/>
    </row>
    <row r="8" spans="1:31" ht="13.5" thickBot="1">
      <c r="A8" s="2"/>
      <c r="B8" s="1"/>
      <c r="C8" s="1"/>
      <c r="D8" s="1"/>
      <c r="E8" s="1"/>
      <c r="F8" s="1"/>
      <c r="G8" s="92"/>
      <c r="H8" s="92"/>
      <c r="I8" s="1"/>
      <c r="J8" s="118"/>
      <c r="K8" s="117"/>
      <c r="L8" s="1"/>
      <c r="M8" s="118"/>
      <c r="N8" s="113"/>
      <c r="O8" s="113"/>
      <c r="P8" s="113"/>
      <c r="Q8" s="113"/>
      <c r="R8" s="113"/>
      <c r="S8" s="113"/>
      <c r="T8" s="113"/>
      <c r="U8" s="117"/>
      <c r="V8" s="1"/>
      <c r="W8" s="1"/>
      <c r="X8" s="1"/>
      <c r="Y8" s="1"/>
      <c r="Z8" s="1"/>
      <c r="AA8" s="1"/>
      <c r="AB8" s="1"/>
      <c r="AC8" s="1"/>
      <c r="AD8" s="1"/>
      <c r="AE8" s="88"/>
    </row>
    <row r="9" spans="1:31" ht="12.75">
      <c r="A9" s="2"/>
      <c r="B9" s="1"/>
      <c r="C9" s="1"/>
      <c r="D9" s="1"/>
      <c r="E9" s="1"/>
      <c r="F9" s="1"/>
      <c r="G9" s="4"/>
      <c r="H9" s="1"/>
      <c r="I9" s="1"/>
      <c r="J9" s="118"/>
      <c r="K9" s="81"/>
      <c r="L9" s="1"/>
      <c r="M9" s="119"/>
      <c r="N9" s="120"/>
      <c r="O9" s="113"/>
      <c r="P9" s="113"/>
      <c r="Q9" s="113"/>
      <c r="R9" s="113"/>
      <c r="S9" s="113"/>
      <c r="T9" s="113"/>
      <c r="U9" s="117"/>
      <c r="V9" s="1"/>
      <c r="W9" s="1"/>
      <c r="X9" s="1"/>
      <c r="Y9" s="1"/>
      <c r="Z9" s="1"/>
      <c r="AA9" s="1"/>
      <c r="AB9" s="1"/>
      <c r="AC9" s="1"/>
      <c r="AD9" s="1"/>
      <c r="AE9" s="88"/>
    </row>
    <row r="10" spans="1:31" ht="13.5" thickBot="1">
      <c r="A10" s="2"/>
      <c r="B10" s="1"/>
      <c r="C10" s="1"/>
      <c r="D10" s="1"/>
      <c r="E10" s="1"/>
      <c r="F10" s="1"/>
      <c r="G10" s="3"/>
      <c r="H10" s="3"/>
      <c r="I10" s="3"/>
      <c r="J10" s="119"/>
      <c r="K10" s="83"/>
      <c r="L10" s="84"/>
      <c r="M10" s="118"/>
      <c r="N10" s="113"/>
      <c r="O10" s="113"/>
      <c r="P10" s="113"/>
      <c r="Q10" s="113"/>
      <c r="R10" s="113"/>
      <c r="S10" s="113"/>
      <c r="T10" s="113"/>
      <c r="U10" s="117"/>
      <c r="V10" s="1"/>
      <c r="W10" s="1"/>
      <c r="X10" s="1"/>
      <c r="Y10" s="1"/>
      <c r="Z10" s="1"/>
      <c r="AA10" s="1"/>
      <c r="AB10" s="1"/>
      <c r="AC10" s="1"/>
      <c r="AD10" s="1"/>
      <c r="AE10" s="88"/>
    </row>
    <row r="11" spans="1:31" ht="13.5" thickBot="1">
      <c r="A11" s="2"/>
      <c r="B11" s="1"/>
      <c r="C11" s="1"/>
      <c r="D11" s="1"/>
      <c r="E11" s="249">
        <f>'Config.'!N40</f>
        <v>31.5</v>
      </c>
      <c r="F11" s="246"/>
      <c r="G11" s="1"/>
      <c r="H11" s="1"/>
      <c r="I11" s="1"/>
      <c r="J11" s="118"/>
      <c r="K11" s="117"/>
      <c r="L11" s="93"/>
      <c r="M11" s="118"/>
      <c r="N11" s="113"/>
      <c r="O11" s="274">
        <f>'Config.'!AG40</f>
        <v>29</v>
      </c>
      <c r="P11" s="273"/>
      <c r="Q11" s="113"/>
      <c r="R11" s="113"/>
      <c r="S11" s="113"/>
      <c r="T11" s="113"/>
      <c r="U11" s="117"/>
      <c r="V11" s="1"/>
      <c r="W11" s="1"/>
      <c r="X11" s="1"/>
      <c r="Y11" s="1"/>
      <c r="Z11" s="1"/>
      <c r="AA11" s="1"/>
      <c r="AB11" s="1"/>
      <c r="AC11" s="1"/>
      <c r="AD11" s="1"/>
      <c r="AE11" s="88"/>
    </row>
    <row r="12" spans="1:31" ht="12.75">
      <c r="A12" s="2"/>
      <c r="B12" s="1"/>
      <c r="C12" s="1"/>
      <c r="D12" s="1"/>
      <c r="E12" s="1"/>
      <c r="F12" s="1"/>
      <c r="G12" s="1"/>
      <c r="H12" s="1"/>
      <c r="I12" s="1"/>
      <c r="J12" s="118"/>
      <c r="K12" s="117"/>
      <c r="L12" s="93"/>
      <c r="M12" s="118"/>
      <c r="N12" s="113"/>
      <c r="O12" s="113"/>
      <c r="P12" s="113"/>
      <c r="Q12" s="113"/>
      <c r="R12" s="113"/>
      <c r="S12" s="113"/>
      <c r="T12" s="113"/>
      <c r="U12" s="117"/>
      <c r="V12" s="1"/>
      <c r="W12" s="1"/>
      <c r="X12" s="1"/>
      <c r="Y12" s="1"/>
      <c r="Z12" s="1"/>
      <c r="AA12" s="1"/>
      <c r="AB12" s="1"/>
      <c r="AC12" s="1"/>
      <c r="AD12" s="1"/>
      <c r="AE12" s="88"/>
    </row>
    <row r="13" spans="1:31" ht="13.5" thickBot="1">
      <c r="A13" s="2"/>
      <c r="B13" s="1"/>
      <c r="C13" s="1"/>
      <c r="D13" s="1"/>
      <c r="E13" s="1"/>
      <c r="F13" s="1"/>
      <c r="G13" s="1"/>
      <c r="H13" s="1"/>
      <c r="I13" s="1"/>
      <c r="J13" s="118"/>
      <c r="K13" s="117"/>
      <c r="L13" s="93"/>
      <c r="M13" s="118"/>
      <c r="N13" s="113"/>
      <c r="O13" s="113"/>
      <c r="P13" s="113"/>
      <c r="Q13" s="113"/>
      <c r="R13" s="113"/>
      <c r="S13" s="113"/>
      <c r="T13" s="113"/>
      <c r="U13" s="117"/>
      <c r="V13" s="1"/>
      <c r="W13" s="1"/>
      <c r="X13" s="1"/>
      <c r="Y13" s="1"/>
      <c r="Z13" s="1"/>
      <c r="AA13" s="1"/>
      <c r="AB13" s="1"/>
      <c r="AC13" s="1"/>
      <c r="AD13" s="1"/>
      <c r="AE13" s="88"/>
    </row>
    <row r="14" spans="1:31" ht="13.5" thickBot="1">
      <c r="A14" s="2"/>
      <c r="B14" s="1"/>
      <c r="C14" s="1"/>
      <c r="D14" s="1"/>
      <c r="E14" s="1"/>
      <c r="F14" s="1"/>
      <c r="G14" s="1"/>
      <c r="H14" s="1"/>
      <c r="I14" s="1"/>
      <c r="J14" s="118"/>
      <c r="K14" s="117"/>
      <c r="L14" s="93"/>
      <c r="M14" s="118"/>
      <c r="N14" s="113"/>
      <c r="O14" s="113"/>
      <c r="P14" s="113"/>
      <c r="Q14" s="113"/>
      <c r="R14" s="113"/>
      <c r="S14" s="113"/>
      <c r="T14" s="113"/>
      <c r="U14" s="117"/>
      <c r="V14" s="1"/>
      <c r="W14" s="249">
        <f>'Config.'!U40</f>
        <v>44</v>
      </c>
      <c r="X14" s="246"/>
      <c r="Y14" s="1"/>
      <c r="Z14" s="1"/>
      <c r="AA14" s="1"/>
      <c r="AB14" s="1"/>
      <c r="AC14" s="1"/>
      <c r="AD14" s="1"/>
      <c r="AE14" s="88"/>
    </row>
    <row r="15" spans="1:31" ht="12.75">
      <c r="A15" s="2"/>
      <c r="B15" s="1"/>
      <c r="C15" s="1"/>
      <c r="D15" s="1"/>
      <c r="E15" s="1"/>
      <c r="F15" s="1"/>
      <c r="G15" s="1"/>
      <c r="H15" s="1"/>
      <c r="I15" s="1"/>
      <c r="J15" s="118"/>
      <c r="K15" s="117"/>
      <c r="L15" s="93"/>
      <c r="M15" s="118"/>
      <c r="N15" s="113"/>
      <c r="O15" s="113"/>
      <c r="P15" s="113"/>
      <c r="Q15" s="113"/>
      <c r="R15" s="113"/>
      <c r="S15" s="113"/>
      <c r="T15" s="113"/>
      <c r="U15" s="117"/>
      <c r="V15" s="1"/>
      <c r="W15" s="1"/>
      <c r="X15" s="1"/>
      <c r="Y15" s="1"/>
      <c r="Z15" s="1"/>
      <c r="AA15" s="1"/>
      <c r="AB15" s="1"/>
      <c r="AC15" s="1"/>
      <c r="AD15" s="1"/>
      <c r="AE15" s="88"/>
    </row>
    <row r="16" spans="1:31" ht="13.5" thickBot="1">
      <c r="A16" s="2"/>
      <c r="B16" s="1"/>
      <c r="C16" s="1"/>
      <c r="D16" s="1"/>
      <c r="E16" s="1"/>
      <c r="F16" s="1"/>
      <c r="G16" s="1"/>
      <c r="H16" s="1"/>
      <c r="I16" s="1"/>
      <c r="J16" s="118"/>
      <c r="K16" s="117"/>
      <c r="L16" s="93"/>
      <c r="M16" s="118"/>
      <c r="N16" s="113"/>
      <c r="O16" s="113"/>
      <c r="P16" s="113"/>
      <c r="Q16" s="113"/>
      <c r="R16" s="113"/>
      <c r="S16" s="113"/>
      <c r="T16" s="113"/>
      <c r="U16" s="117"/>
      <c r="V16" s="1"/>
      <c r="W16" s="1"/>
      <c r="X16" s="1"/>
      <c r="Y16" s="1"/>
      <c r="Z16" s="1"/>
      <c r="AA16" s="1"/>
      <c r="AB16" s="1"/>
      <c r="AC16" s="1"/>
      <c r="AD16" s="1"/>
      <c r="AE16" s="88"/>
    </row>
    <row r="17" spans="1:31" ht="12.75">
      <c r="A17" s="2"/>
      <c r="B17" s="1"/>
      <c r="C17" s="1"/>
      <c r="D17" s="1"/>
      <c r="E17" s="1"/>
      <c r="F17" s="1"/>
      <c r="G17" s="1"/>
      <c r="H17" s="1"/>
      <c r="I17" s="1"/>
      <c r="J17" s="118"/>
      <c r="K17" s="81"/>
      <c r="L17" s="93"/>
      <c r="M17" s="119"/>
      <c r="N17" s="120"/>
      <c r="O17" s="120"/>
      <c r="P17" s="120"/>
      <c r="Q17" s="113"/>
      <c r="R17" s="113"/>
      <c r="S17" s="113"/>
      <c r="T17" s="113"/>
      <c r="U17" s="117"/>
      <c r="V17" s="1"/>
      <c r="W17" s="1"/>
      <c r="X17" s="1"/>
      <c r="Y17" s="1"/>
      <c r="Z17" s="1"/>
      <c r="AA17" s="1"/>
      <c r="AB17" s="1"/>
      <c r="AC17" s="1"/>
      <c r="AD17" s="1"/>
      <c r="AE17" s="88"/>
    </row>
    <row r="18" spans="1:31" ht="13.5" thickBot="1">
      <c r="A18" s="2"/>
      <c r="B18" s="1"/>
      <c r="C18" s="1"/>
      <c r="D18" s="1"/>
      <c r="E18" s="3"/>
      <c r="F18" s="3"/>
      <c r="G18" s="3"/>
      <c r="H18" s="3"/>
      <c r="I18" s="3"/>
      <c r="J18" s="119"/>
      <c r="K18" s="83"/>
      <c r="L18" s="93"/>
      <c r="M18" s="118"/>
      <c r="N18" s="113"/>
      <c r="O18" s="113"/>
      <c r="P18" s="113"/>
      <c r="Q18" s="113"/>
      <c r="R18" s="113"/>
      <c r="S18" s="113"/>
      <c r="T18" s="113"/>
      <c r="U18" s="117"/>
      <c r="V18" s="1"/>
      <c r="W18" s="1"/>
      <c r="X18" s="1"/>
      <c r="Y18" s="1"/>
      <c r="Z18" s="1"/>
      <c r="AA18" s="1"/>
      <c r="AB18" s="1"/>
      <c r="AC18" s="1"/>
      <c r="AD18" s="1"/>
      <c r="AE18" s="88"/>
    </row>
    <row r="19" spans="1:31" ht="13.5" thickBot="1">
      <c r="A19" s="2"/>
      <c r="B19" s="1"/>
      <c r="C19" s="1"/>
      <c r="D19" s="1"/>
      <c r="E19" s="82"/>
      <c r="F19" s="82"/>
      <c r="G19" s="1"/>
      <c r="H19" s="1"/>
      <c r="I19" s="1"/>
      <c r="J19" s="118"/>
      <c r="K19" s="117"/>
      <c r="L19" s="93"/>
      <c r="M19" s="118"/>
      <c r="N19" s="113"/>
      <c r="O19" s="128"/>
      <c r="P19" s="129"/>
      <c r="Q19" s="113"/>
      <c r="R19" s="113"/>
      <c r="S19" s="113"/>
      <c r="T19" s="113"/>
      <c r="U19" s="117"/>
      <c r="V19" s="1"/>
      <c r="W19" s="1"/>
      <c r="X19" s="1"/>
      <c r="Y19" s="1"/>
      <c r="Z19" s="1"/>
      <c r="AA19" s="1"/>
      <c r="AB19" s="1"/>
      <c r="AC19" s="1"/>
      <c r="AD19" s="1"/>
      <c r="AE19" s="88"/>
    </row>
    <row r="20" spans="1:31" ht="13.5" thickBot="1">
      <c r="A20" s="2"/>
      <c r="B20" s="1"/>
      <c r="C20" s="249">
        <f>'Config.'!O40</f>
        <v>52.5</v>
      </c>
      <c r="D20" s="246"/>
      <c r="E20" s="1"/>
      <c r="F20" s="1"/>
      <c r="G20" s="1"/>
      <c r="H20" s="1"/>
      <c r="I20" s="1"/>
      <c r="J20" s="118"/>
      <c r="K20" s="117"/>
      <c r="L20" s="1"/>
      <c r="M20" s="118"/>
      <c r="N20" s="113"/>
      <c r="O20" s="129"/>
      <c r="P20" s="129"/>
      <c r="Q20" s="272">
        <f>'Config.'!AH40</f>
        <v>50</v>
      </c>
      <c r="R20" s="273"/>
      <c r="S20" s="113"/>
      <c r="T20" s="113"/>
      <c r="U20" s="117"/>
      <c r="V20" s="1"/>
      <c r="W20" s="1"/>
      <c r="X20" s="1"/>
      <c r="Y20" s="1"/>
      <c r="Z20" s="1"/>
      <c r="AA20" s="1"/>
      <c r="AB20" s="1"/>
      <c r="AC20" s="1"/>
      <c r="AD20" s="1"/>
      <c r="AE20" s="88"/>
    </row>
    <row r="21" spans="1:31" ht="12.75">
      <c r="A21" s="2"/>
      <c r="B21" s="1"/>
      <c r="C21" s="1"/>
      <c r="D21" s="1"/>
      <c r="E21" s="1"/>
      <c r="F21" s="1"/>
      <c r="G21" s="1"/>
      <c r="H21" s="1"/>
      <c r="I21" s="1"/>
      <c r="J21" s="118"/>
      <c r="K21" s="117"/>
      <c r="L21" s="1"/>
      <c r="M21" s="118"/>
      <c r="N21" s="113"/>
      <c r="O21" s="113"/>
      <c r="P21" s="113"/>
      <c r="Q21" s="113"/>
      <c r="R21" s="113"/>
      <c r="S21" s="113"/>
      <c r="T21" s="113"/>
      <c r="U21" s="117"/>
      <c r="V21" s="1"/>
      <c r="W21" s="1"/>
      <c r="X21" s="1"/>
      <c r="Y21" s="1"/>
      <c r="Z21" s="1"/>
      <c r="AA21" s="1"/>
      <c r="AB21" s="1"/>
      <c r="AC21" s="1"/>
      <c r="AD21" s="1"/>
      <c r="AE21" s="88"/>
    </row>
    <row r="22" spans="1:31" ht="12.75">
      <c r="A22" s="2"/>
      <c r="B22" s="1"/>
      <c r="C22" s="1"/>
      <c r="D22" s="1"/>
      <c r="E22" s="1"/>
      <c r="F22" s="1"/>
      <c r="G22" s="1"/>
      <c r="H22" s="1"/>
      <c r="I22" s="1"/>
      <c r="J22" s="118"/>
      <c r="K22" s="117"/>
      <c r="L22" s="1"/>
      <c r="M22" s="118"/>
      <c r="N22" s="113"/>
      <c r="O22" s="113"/>
      <c r="P22" s="113"/>
      <c r="Q22" s="113"/>
      <c r="R22" s="113"/>
      <c r="S22" s="113"/>
      <c r="T22" s="247" t="s">
        <v>32</v>
      </c>
      <c r="U22" s="126"/>
      <c r="V22" s="4"/>
      <c r="W22" s="4"/>
      <c r="X22" s="4"/>
      <c r="Y22" s="1"/>
      <c r="Z22" s="1"/>
      <c r="AA22" s="1"/>
      <c r="AB22" s="1"/>
      <c r="AC22" s="1"/>
      <c r="AD22" s="1"/>
      <c r="AE22" s="88"/>
    </row>
    <row r="23" spans="1:31" ht="13.5" thickBot="1">
      <c r="A23" s="2"/>
      <c r="B23" s="1"/>
      <c r="C23" s="1"/>
      <c r="D23" s="1"/>
      <c r="E23" s="1"/>
      <c r="F23" s="1"/>
      <c r="G23" s="1"/>
      <c r="H23" s="1"/>
      <c r="I23" s="1"/>
      <c r="J23" s="118"/>
      <c r="K23" s="117"/>
      <c r="L23" s="1"/>
      <c r="M23" s="118"/>
      <c r="N23" s="113"/>
      <c r="O23" s="113"/>
      <c r="P23" s="113"/>
      <c r="Q23" s="113"/>
      <c r="R23" s="113"/>
      <c r="S23" s="113"/>
      <c r="T23" s="247"/>
      <c r="U23" s="117"/>
      <c r="V23" s="1"/>
      <c r="W23" s="1"/>
      <c r="X23" s="1"/>
      <c r="Y23" s="1"/>
      <c r="Z23" s="1"/>
      <c r="AA23" s="1"/>
      <c r="AB23" s="1"/>
      <c r="AC23" s="1"/>
      <c r="AD23" s="1"/>
      <c r="AE23" s="88"/>
    </row>
    <row r="24" spans="1:31" ht="13.5" thickBot="1">
      <c r="A24" s="2"/>
      <c r="B24" s="1"/>
      <c r="C24" s="1"/>
      <c r="D24" s="1"/>
      <c r="E24" s="1"/>
      <c r="F24" s="1"/>
      <c r="G24" s="1"/>
      <c r="H24" s="1"/>
      <c r="I24" s="1"/>
      <c r="J24" s="118"/>
      <c r="K24" s="117"/>
      <c r="L24" s="1"/>
      <c r="M24" s="118"/>
      <c r="N24" s="113"/>
      <c r="O24" s="113"/>
      <c r="P24" s="113"/>
      <c r="Q24" s="113"/>
      <c r="R24" s="113"/>
      <c r="S24" s="113"/>
      <c r="T24" s="113"/>
      <c r="U24" s="117"/>
      <c r="V24" s="1"/>
      <c r="W24" s="1"/>
      <c r="X24" s="1"/>
      <c r="Y24" s="245">
        <f>'Config.'!T40</f>
        <v>83.34375</v>
      </c>
      <c r="Z24" s="246"/>
      <c r="AA24" s="94" t="s">
        <v>43</v>
      </c>
      <c r="AB24" s="1"/>
      <c r="AC24" s="1"/>
      <c r="AD24" s="1"/>
      <c r="AE24" s="88"/>
    </row>
    <row r="25" spans="1:31" ht="12.75">
      <c r="A25" s="2"/>
      <c r="B25" s="1"/>
      <c r="C25" s="1"/>
      <c r="D25" s="1"/>
      <c r="E25" s="1"/>
      <c r="F25" s="1"/>
      <c r="G25" s="1"/>
      <c r="H25" s="1"/>
      <c r="I25" s="1"/>
      <c r="J25" s="118"/>
      <c r="K25" s="81"/>
      <c r="L25" s="1"/>
      <c r="M25" s="119"/>
      <c r="N25" s="120"/>
      <c r="O25" s="120"/>
      <c r="P25" s="120"/>
      <c r="Q25" s="120"/>
      <c r="R25" s="120"/>
      <c r="S25" s="113"/>
      <c r="T25" s="113"/>
      <c r="U25" s="117"/>
      <c r="V25" s="1"/>
      <c r="W25" s="1"/>
      <c r="X25" s="1"/>
      <c r="Y25" s="1"/>
      <c r="Z25" s="1"/>
      <c r="AA25" s="1"/>
      <c r="AB25" s="1"/>
      <c r="AC25" s="1"/>
      <c r="AD25" s="1"/>
      <c r="AE25" s="88"/>
    </row>
    <row r="26" spans="1:31" ht="13.5" thickBot="1">
      <c r="A26" s="2"/>
      <c r="B26" s="1"/>
      <c r="C26" s="3"/>
      <c r="D26" s="3"/>
      <c r="E26" s="3"/>
      <c r="F26" s="3"/>
      <c r="G26" s="3"/>
      <c r="H26" s="3"/>
      <c r="I26" s="3"/>
      <c r="J26" s="119"/>
      <c r="K26" s="83"/>
      <c r="L26" s="1"/>
      <c r="M26" s="118"/>
      <c r="N26" s="113"/>
      <c r="O26" s="113"/>
      <c r="P26" s="113"/>
      <c r="Q26" s="113"/>
      <c r="R26" s="113"/>
      <c r="S26" s="113"/>
      <c r="T26" s="113"/>
      <c r="U26" s="117"/>
      <c r="V26" s="1"/>
      <c r="W26" s="1"/>
      <c r="X26" s="1"/>
      <c r="Y26" s="1"/>
      <c r="Z26" s="1"/>
      <c r="AA26" s="1"/>
      <c r="AB26" s="1"/>
      <c r="AC26" s="1"/>
      <c r="AD26" s="1"/>
      <c r="AE26" s="88"/>
    </row>
    <row r="27" spans="1:31" ht="12.75">
      <c r="A27" s="2"/>
      <c r="B27" s="1"/>
      <c r="C27" s="1"/>
      <c r="D27" s="1"/>
      <c r="E27" s="1"/>
      <c r="F27" s="1"/>
      <c r="G27" s="1"/>
      <c r="H27" s="1"/>
      <c r="I27" s="1"/>
      <c r="J27" s="118"/>
      <c r="K27" s="117"/>
      <c r="L27" s="1"/>
      <c r="M27" s="118"/>
      <c r="N27" s="113"/>
      <c r="O27" s="113"/>
      <c r="P27" s="113"/>
      <c r="Q27" s="113"/>
      <c r="R27" s="113"/>
      <c r="S27" s="113"/>
      <c r="T27" s="113"/>
      <c r="U27" s="117"/>
      <c r="V27" s="1"/>
      <c r="W27" s="1"/>
      <c r="X27" s="1"/>
      <c r="Y27" s="1"/>
      <c r="Z27" s="1"/>
      <c r="AA27" s="1"/>
      <c r="AB27" s="1"/>
      <c r="AC27" s="1"/>
      <c r="AD27" s="1"/>
      <c r="AE27" s="88"/>
    </row>
    <row r="28" spans="1:31" ht="13.5" thickBot="1">
      <c r="A28" s="2"/>
      <c r="B28" s="1"/>
      <c r="C28" s="1"/>
      <c r="D28" s="1"/>
      <c r="E28" s="1"/>
      <c r="F28" s="1"/>
      <c r="G28" s="1"/>
      <c r="H28" s="1"/>
      <c r="I28" s="1"/>
      <c r="J28" s="118"/>
      <c r="K28" s="117"/>
      <c r="L28" s="1"/>
      <c r="M28" s="118"/>
      <c r="N28" s="113"/>
      <c r="O28" s="113"/>
      <c r="P28" s="113"/>
      <c r="Q28" s="113"/>
      <c r="R28" s="113"/>
      <c r="S28" s="113"/>
      <c r="T28" s="113"/>
      <c r="U28" s="117"/>
      <c r="V28" s="1"/>
      <c r="W28" s="1"/>
      <c r="X28" s="1"/>
      <c r="Y28" s="1"/>
      <c r="Z28" s="1"/>
      <c r="AA28" s="1"/>
      <c r="AB28" s="1"/>
      <c r="AC28" s="1"/>
      <c r="AD28" s="1"/>
      <c r="AE28" s="88"/>
    </row>
    <row r="29" spans="1:31" ht="13.5" thickBot="1">
      <c r="A29" s="245">
        <f>'Config.'!P40</f>
        <v>73.25</v>
      </c>
      <c r="B29" s="246"/>
      <c r="C29" s="1"/>
      <c r="D29" s="1"/>
      <c r="E29" s="1"/>
      <c r="F29" s="1"/>
      <c r="G29" s="1"/>
      <c r="H29" s="1"/>
      <c r="I29" s="1"/>
      <c r="J29" s="118"/>
      <c r="K29" s="117"/>
      <c r="L29" s="1"/>
      <c r="M29" s="118"/>
      <c r="N29" s="113"/>
      <c r="O29" s="113"/>
      <c r="P29" s="113"/>
      <c r="Q29" s="113"/>
      <c r="R29" s="113"/>
      <c r="S29" s="272">
        <f>'Config.'!AI40</f>
        <v>70.75</v>
      </c>
      <c r="T29" s="273"/>
      <c r="U29" s="117"/>
      <c r="V29" s="1"/>
      <c r="W29" s="1"/>
      <c r="X29" s="1"/>
      <c r="Y29" s="1"/>
      <c r="Z29" s="1"/>
      <c r="AA29" s="1"/>
      <c r="AB29" s="1"/>
      <c r="AC29" s="1"/>
      <c r="AD29" s="1"/>
      <c r="AE29" s="88"/>
    </row>
    <row r="30" spans="1:31" ht="12.75">
      <c r="A30" s="2"/>
      <c r="B30" s="1"/>
      <c r="C30" s="1"/>
      <c r="D30" s="1"/>
      <c r="E30" s="1"/>
      <c r="F30" s="1"/>
      <c r="G30" s="1"/>
      <c r="H30" s="1"/>
      <c r="I30" s="1"/>
      <c r="J30" s="118"/>
      <c r="K30" s="117"/>
      <c r="L30" s="1"/>
      <c r="M30" s="118"/>
      <c r="N30" s="113"/>
      <c r="O30" s="113"/>
      <c r="P30" s="113"/>
      <c r="Q30" s="113"/>
      <c r="R30" s="113"/>
      <c r="S30" s="113"/>
      <c r="T30" s="113"/>
      <c r="U30" s="117"/>
      <c r="V30" s="1"/>
      <c r="W30" s="1"/>
      <c r="X30" s="1"/>
      <c r="Y30" s="1"/>
      <c r="Z30" s="1"/>
      <c r="AA30" s="1"/>
      <c r="AB30" s="1"/>
      <c r="AC30" s="1"/>
      <c r="AD30" s="1"/>
      <c r="AE30" s="88"/>
    </row>
    <row r="31" spans="1:31" ht="12.75">
      <c r="A31" s="2"/>
      <c r="B31" s="1"/>
      <c r="C31" s="1"/>
      <c r="D31" s="1"/>
      <c r="E31" s="1"/>
      <c r="F31" s="1"/>
      <c r="G31" s="1"/>
      <c r="H31" s="1"/>
      <c r="I31" s="1"/>
      <c r="J31" s="118"/>
      <c r="K31" s="117"/>
      <c r="L31" s="1"/>
      <c r="M31" s="118"/>
      <c r="N31" s="113"/>
      <c r="O31" s="113"/>
      <c r="P31" s="113"/>
      <c r="Q31" s="113"/>
      <c r="R31" s="113"/>
      <c r="S31" s="113"/>
      <c r="T31" s="113"/>
      <c r="U31" s="117"/>
      <c r="V31" s="1"/>
      <c r="W31" s="1"/>
      <c r="X31" s="1"/>
      <c r="Y31" s="1"/>
      <c r="Z31" s="1"/>
      <c r="AA31" s="1"/>
      <c r="AB31" s="1"/>
      <c r="AC31" s="1"/>
      <c r="AD31" s="1"/>
      <c r="AE31" s="88"/>
    </row>
    <row r="32" spans="1:31" ht="13.5" thickBot="1">
      <c r="A32" s="2"/>
      <c r="B32" s="1"/>
      <c r="C32" s="1"/>
      <c r="D32" s="1"/>
      <c r="E32" s="1"/>
      <c r="F32" s="1"/>
      <c r="G32" s="1"/>
      <c r="H32" s="1"/>
      <c r="I32" s="1"/>
      <c r="J32" s="118"/>
      <c r="K32" s="117"/>
      <c r="L32" s="1"/>
      <c r="M32" s="121"/>
      <c r="N32" s="122"/>
      <c r="O32" s="122"/>
      <c r="P32" s="122"/>
      <c r="Q32" s="122"/>
      <c r="R32" s="122"/>
      <c r="S32" s="122"/>
      <c r="T32" s="122"/>
      <c r="U32" s="117"/>
      <c r="V32" s="1"/>
      <c r="W32" s="1"/>
      <c r="X32" s="1"/>
      <c r="Y32" s="1"/>
      <c r="Z32" s="1"/>
      <c r="AA32" s="1"/>
      <c r="AB32" s="1"/>
      <c r="AC32" s="1"/>
      <c r="AD32" s="1"/>
      <c r="AE32" s="88"/>
    </row>
    <row r="33" spans="1:31" ht="12.75">
      <c r="A33" s="110"/>
      <c r="B33" s="4"/>
      <c r="C33" s="4"/>
      <c r="D33" s="4"/>
      <c r="E33" s="1"/>
      <c r="F33" s="4"/>
      <c r="G33" s="1"/>
      <c r="H33" s="1"/>
      <c r="I33" s="1"/>
      <c r="J33" s="118"/>
      <c r="K33" s="81"/>
      <c r="L33" s="1"/>
      <c r="M33" s="118"/>
      <c r="N33" s="113"/>
      <c r="O33" s="113"/>
      <c r="P33" s="113"/>
      <c r="Q33" s="113"/>
      <c r="R33" s="113"/>
      <c r="S33" s="113"/>
      <c r="T33" s="113"/>
      <c r="U33" s="117"/>
      <c r="V33" s="1"/>
      <c r="W33" s="1"/>
      <c r="X33" s="1"/>
      <c r="Y33" s="1"/>
      <c r="Z33" s="1"/>
      <c r="AA33" s="1"/>
      <c r="AB33" s="1"/>
      <c r="AC33" s="1"/>
      <c r="AD33" s="1"/>
      <c r="AE33" s="88"/>
    </row>
    <row r="34" spans="1:31" ht="13.5" thickBot="1">
      <c r="A34" s="2"/>
      <c r="B34" s="1"/>
      <c r="C34" s="1"/>
      <c r="D34" s="1"/>
      <c r="E34" s="3"/>
      <c r="F34" s="3"/>
      <c r="G34" s="3"/>
      <c r="H34" s="3"/>
      <c r="I34" s="3"/>
      <c r="J34" s="119"/>
      <c r="K34" s="83"/>
      <c r="L34" s="1"/>
      <c r="M34" s="118"/>
      <c r="N34" s="113"/>
      <c r="O34" s="113"/>
      <c r="P34" s="113"/>
      <c r="Q34" s="113"/>
      <c r="R34" s="113"/>
      <c r="S34" s="113"/>
      <c r="T34" s="113"/>
      <c r="U34" s="117"/>
      <c r="V34" s="1"/>
      <c r="W34" s="1"/>
      <c r="X34" s="1"/>
      <c r="Y34" s="1"/>
      <c r="Z34" s="1"/>
      <c r="AA34" s="1"/>
      <c r="AB34" s="1"/>
      <c r="AC34" s="1"/>
      <c r="AD34" s="1"/>
      <c r="AE34" s="88"/>
    </row>
    <row r="35" spans="1:31" ht="12.75">
      <c r="A35" s="2"/>
      <c r="B35" s="1"/>
      <c r="C35" s="1"/>
      <c r="D35" s="1"/>
      <c r="E35" s="1"/>
      <c r="F35" s="1"/>
      <c r="G35" s="1"/>
      <c r="H35" s="1"/>
      <c r="I35" s="1"/>
      <c r="J35" s="118"/>
      <c r="K35" s="117"/>
      <c r="L35" s="1"/>
      <c r="M35" s="118"/>
      <c r="N35" s="113"/>
      <c r="O35" s="113"/>
      <c r="P35" s="113"/>
      <c r="Q35" s="113"/>
      <c r="R35" s="113"/>
      <c r="S35" s="113"/>
      <c r="T35" s="113"/>
      <c r="U35" s="117"/>
      <c r="V35" s="1"/>
      <c r="W35" s="1"/>
      <c r="X35" s="1"/>
      <c r="Y35" s="1"/>
      <c r="Z35" s="1"/>
      <c r="AA35" s="1"/>
      <c r="AB35" s="1"/>
      <c r="AC35" s="1"/>
      <c r="AD35" s="1"/>
      <c r="AE35" s="88"/>
    </row>
    <row r="36" spans="1:31" ht="13.5" thickBot="1">
      <c r="A36" s="2"/>
      <c r="B36" s="1"/>
      <c r="C36" s="1"/>
      <c r="D36" s="1"/>
      <c r="E36" s="1"/>
      <c r="F36" s="1"/>
      <c r="G36" s="1"/>
      <c r="H36" s="1"/>
      <c r="I36" s="1"/>
      <c r="J36" s="123"/>
      <c r="K36" s="127"/>
      <c r="L36" s="1"/>
      <c r="M36" s="123"/>
      <c r="N36" s="124"/>
      <c r="O36" s="124"/>
      <c r="P36" s="124"/>
      <c r="Q36" s="124"/>
      <c r="R36" s="124"/>
      <c r="S36" s="124"/>
      <c r="T36" s="124"/>
      <c r="U36" s="127"/>
      <c r="V36" s="1"/>
      <c r="W36" s="4"/>
      <c r="X36" s="4"/>
      <c r="Y36" s="4"/>
      <c r="Z36" s="4"/>
      <c r="AA36" s="1"/>
      <c r="AB36" s="1"/>
      <c r="AC36" s="1"/>
      <c r="AD36" s="1"/>
      <c r="AE36" s="88"/>
    </row>
    <row r="37" spans="1:31"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88"/>
    </row>
    <row r="38" spans="1:31" ht="12.75">
      <c r="A38" s="2"/>
      <c r="B38" s="1"/>
      <c r="C38" s="1"/>
      <c r="D38" s="1"/>
      <c r="E38" s="1"/>
      <c r="F38" s="1"/>
      <c r="G38" s="1"/>
      <c r="H38" s="1"/>
      <c r="I38" s="1"/>
      <c r="J38" s="1"/>
      <c r="K38" s="1"/>
      <c r="L38" s="261" t="s">
        <v>44</v>
      </c>
      <c r="M38" s="261"/>
      <c r="N38" s="261"/>
      <c r="O38" s="261"/>
      <c r="P38" s="284">
        <v>5</v>
      </c>
      <c r="Q38" s="237"/>
      <c r="R38" s="1"/>
      <c r="S38" s="1"/>
      <c r="T38" s="1"/>
      <c r="U38" s="1"/>
      <c r="V38" s="1"/>
      <c r="W38" s="1"/>
      <c r="X38" s="1"/>
      <c r="Y38" s="1"/>
      <c r="Z38" s="1"/>
      <c r="AA38" s="1"/>
      <c r="AB38" s="1"/>
      <c r="AC38" s="1"/>
      <c r="AD38" s="1"/>
      <c r="AE38" s="88"/>
    </row>
    <row r="39" spans="1:31" ht="12.75">
      <c r="A39" s="2"/>
      <c r="B39" s="1"/>
      <c r="C39" s="1"/>
      <c r="D39" s="1"/>
      <c r="E39" s="1"/>
      <c r="F39" s="1"/>
      <c r="G39" s="1"/>
      <c r="H39" s="1"/>
      <c r="I39" s="1"/>
      <c r="J39" s="1"/>
      <c r="K39" s="1"/>
      <c r="L39" s="1"/>
      <c r="M39" s="1"/>
      <c r="N39" s="240" t="s">
        <v>15</v>
      </c>
      <c r="O39" s="240"/>
      <c r="P39" s="241" t="s">
        <v>25</v>
      </c>
      <c r="Q39" s="241"/>
      <c r="R39" s="1"/>
      <c r="S39" s="8"/>
      <c r="T39" s="1"/>
      <c r="U39" s="1"/>
      <c r="V39" s="1"/>
      <c r="W39" s="1"/>
      <c r="X39" s="1"/>
      <c r="Y39" s="1"/>
      <c r="Z39" s="1"/>
      <c r="AA39" s="1"/>
      <c r="AB39" s="1"/>
      <c r="AC39" s="1"/>
      <c r="AD39" s="1"/>
      <c r="AE39" s="88"/>
    </row>
    <row r="40" spans="1:31" ht="12.75">
      <c r="A40" s="2"/>
      <c r="B40" s="1"/>
      <c r="C40" s="1"/>
      <c r="D40" s="1"/>
      <c r="E40" s="1"/>
      <c r="F40" s="1"/>
      <c r="G40" s="1"/>
      <c r="H40" s="1"/>
      <c r="I40" s="1"/>
      <c r="J40" s="1"/>
      <c r="K40" s="1"/>
      <c r="L40" s="1"/>
      <c r="M40" s="1"/>
      <c r="N40" s="240" t="s">
        <v>16</v>
      </c>
      <c r="O40" s="240"/>
      <c r="P40" s="238">
        <v>0.145</v>
      </c>
      <c r="Q40" s="238"/>
      <c r="R40" s="9"/>
      <c r="S40" s="9"/>
      <c r="T40" s="1"/>
      <c r="U40" s="1"/>
      <c r="V40" s="1"/>
      <c r="W40" s="1"/>
      <c r="X40" s="1"/>
      <c r="Y40" s="1"/>
      <c r="Z40" s="1"/>
      <c r="AA40" s="1"/>
      <c r="AB40" s="1"/>
      <c r="AC40" s="1"/>
      <c r="AD40" s="1"/>
      <c r="AE40" s="88"/>
    </row>
    <row r="41" spans="1:31" ht="12.75">
      <c r="A41" s="2"/>
      <c r="B41" s="1"/>
      <c r="C41" s="1"/>
      <c r="D41" s="1"/>
      <c r="E41" s="1"/>
      <c r="F41" s="1"/>
      <c r="G41" s="1"/>
      <c r="H41" s="1"/>
      <c r="I41" s="1"/>
      <c r="J41" s="1"/>
      <c r="K41" s="1"/>
      <c r="L41" s="1"/>
      <c r="M41" s="1"/>
      <c r="N41" s="240" t="s">
        <v>17</v>
      </c>
      <c r="O41" s="240"/>
      <c r="P41" s="239">
        <v>0.25</v>
      </c>
      <c r="Q41" s="239"/>
      <c r="R41" s="8"/>
      <c r="S41" s="8"/>
      <c r="T41" s="1"/>
      <c r="U41" s="1"/>
      <c r="V41" s="1"/>
      <c r="W41" s="1"/>
      <c r="X41" s="1"/>
      <c r="Y41" s="1"/>
      <c r="Z41" s="1"/>
      <c r="AA41" s="1"/>
      <c r="AB41" s="1"/>
      <c r="AC41" s="1"/>
      <c r="AD41" s="1"/>
      <c r="AE41" s="88"/>
    </row>
    <row r="42" spans="1:31" ht="12.75">
      <c r="A42" s="2"/>
      <c r="B42" s="1"/>
      <c r="C42" s="1"/>
      <c r="D42" s="1"/>
      <c r="E42" s="1"/>
      <c r="F42" s="1"/>
      <c r="G42" s="1"/>
      <c r="H42" s="1"/>
      <c r="I42" s="1"/>
      <c r="J42" s="1"/>
      <c r="K42" s="1"/>
      <c r="L42" s="1"/>
      <c r="M42" s="1"/>
      <c r="N42" s="240" t="s">
        <v>35</v>
      </c>
      <c r="O42" s="240"/>
      <c r="P42" s="250" t="s">
        <v>36</v>
      </c>
      <c r="Q42" s="250"/>
      <c r="R42" s="5"/>
      <c r="S42" s="5"/>
      <c r="T42" s="1"/>
      <c r="U42" s="1"/>
      <c r="V42" s="1"/>
      <c r="W42" s="1"/>
      <c r="X42" s="1"/>
      <c r="Y42" s="1"/>
      <c r="Z42" s="1"/>
      <c r="AA42" s="1"/>
      <c r="AB42" s="1"/>
      <c r="AC42" s="1"/>
      <c r="AD42" s="1"/>
      <c r="AE42" s="88"/>
    </row>
    <row r="43" spans="1:31"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7"/>
    </row>
  </sheetData>
  <sheetProtection password="E5C0" sheet="1" objects="1" scenarios="1"/>
  <mergeCells count="26">
    <mergeCell ref="M2:U2"/>
    <mergeCell ref="P3:Q4"/>
    <mergeCell ref="Y3:Z3"/>
    <mergeCell ref="Y4:Z4"/>
    <mergeCell ref="Y2:Z2"/>
    <mergeCell ref="G7:H7"/>
    <mergeCell ref="M7:N7"/>
    <mergeCell ref="E11:F11"/>
    <mergeCell ref="O11:P11"/>
    <mergeCell ref="W14:X14"/>
    <mergeCell ref="C20:D20"/>
    <mergeCell ref="Q20:R20"/>
    <mergeCell ref="T22:T23"/>
    <mergeCell ref="Y24:Z24"/>
    <mergeCell ref="A29:B29"/>
    <mergeCell ref="S29:T29"/>
    <mergeCell ref="L38:O38"/>
    <mergeCell ref="P38:Q38"/>
    <mergeCell ref="N39:O39"/>
    <mergeCell ref="P39:Q39"/>
    <mergeCell ref="N40:O40"/>
    <mergeCell ref="P40:Q40"/>
    <mergeCell ref="N41:O41"/>
    <mergeCell ref="P41:Q41"/>
    <mergeCell ref="N42:O42"/>
    <mergeCell ref="P42:Q42"/>
  </mergeCells>
  <printOptions/>
  <pageMargins left="0.75" right="0.75" top="1" bottom="1" header="0.5" footer="0.5"/>
  <pageSetup fitToHeight="1" fitToWidth="1" horizontalDpi="600" verticalDpi="600" orientation="landscape" scale="84" r:id="rId2"/>
  <drawing r:id="rId1"/>
</worksheet>
</file>

<file path=xl/worksheets/sheet14.xml><?xml version="1.0" encoding="utf-8"?>
<worksheet xmlns="http://schemas.openxmlformats.org/spreadsheetml/2006/main" xmlns:r="http://schemas.openxmlformats.org/officeDocument/2006/relationships">
  <sheetPr>
    <tabColor indexed="53"/>
  </sheetPr>
  <dimension ref="A1:AE130"/>
  <sheetViews>
    <sheetView showGridLines="0" zoomScalePageLayoutView="0" workbookViewId="0" topLeftCell="A1">
      <selection activeCell="AA74" sqref="AA74"/>
    </sheetView>
  </sheetViews>
  <sheetFormatPr defaultColWidth="9.140625" defaultRowHeight="12.75"/>
  <cols>
    <col min="1" max="1" width="5.421875" style="0" customWidth="1"/>
    <col min="2" max="2" width="4.140625" style="0" customWidth="1"/>
    <col min="3" max="3" width="5.140625" style="0" customWidth="1"/>
    <col min="4" max="4" width="5.28125" style="0" customWidth="1"/>
    <col min="5" max="5" width="5.00390625" style="0" customWidth="1"/>
    <col min="6" max="6" width="5.28125" style="0" customWidth="1"/>
    <col min="7" max="7" width="5.57421875" style="0" customWidth="1"/>
    <col min="8" max="8" width="5.28125" style="0" customWidth="1"/>
    <col min="9" max="9" width="0.5625" style="0" customWidth="1"/>
    <col min="10" max="10" width="0.71875" style="0" customWidth="1"/>
    <col min="11" max="11" width="2.00390625" style="0" customWidth="1"/>
    <col min="12" max="12" width="1.7109375" style="0" customWidth="1"/>
    <col min="13" max="21" width="4.7109375" style="0" customWidth="1"/>
    <col min="22" max="22" width="1.1484375" style="0" customWidth="1"/>
    <col min="23" max="23" width="6.140625" style="0" customWidth="1"/>
    <col min="24" max="24" width="5.421875" style="0" customWidth="1"/>
    <col min="25" max="25" width="4.8515625" style="0" customWidth="1"/>
    <col min="26" max="26" width="7.28125" style="0" customWidth="1"/>
    <col min="27" max="27" width="7.57421875" style="0" customWidth="1"/>
    <col min="31" max="31" width="4.8515625" style="0" customWidth="1"/>
  </cols>
  <sheetData>
    <row r="1" spans="1:31"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1" ht="18.75" thickBot="1">
      <c r="A2" s="2"/>
      <c r="B2" s="1"/>
      <c r="C2" s="1"/>
      <c r="D2" s="1"/>
      <c r="E2" s="1"/>
      <c r="F2" s="1"/>
      <c r="G2" s="1"/>
      <c r="H2" s="1"/>
      <c r="I2" s="1"/>
      <c r="J2" s="1"/>
      <c r="K2" s="1"/>
      <c r="L2" s="1"/>
      <c r="M2" s="248" t="s">
        <v>86</v>
      </c>
      <c r="N2" s="248"/>
      <c r="O2" s="248"/>
      <c r="P2" s="248"/>
      <c r="Q2" s="248"/>
      <c r="R2" s="248"/>
      <c r="S2" s="248"/>
      <c r="T2" s="248"/>
      <c r="U2" s="248"/>
      <c r="V2" s="1"/>
      <c r="W2" s="1"/>
      <c r="X2" s="1"/>
      <c r="Y2" s="259">
        <f>'Config.'!$D$12</f>
        <v>36</v>
      </c>
      <c r="Z2" s="246"/>
      <c r="AA2" s="101" t="s">
        <v>85</v>
      </c>
      <c r="AB2" s="1"/>
      <c r="AC2" s="98">
        <f>'Config.'!$D$12+1.25</f>
        <v>37.25</v>
      </c>
      <c r="AD2" s="99" t="s">
        <v>83</v>
      </c>
      <c r="AE2" s="88"/>
    </row>
    <row r="3" spans="1:31" ht="13.5" thickBot="1">
      <c r="A3" s="2"/>
      <c r="B3" s="1"/>
      <c r="C3" s="1"/>
      <c r="D3" s="1"/>
      <c r="E3" s="1"/>
      <c r="F3" s="1"/>
      <c r="G3" s="1"/>
      <c r="H3" s="1"/>
      <c r="I3" s="1"/>
      <c r="J3" s="1"/>
      <c r="K3" s="1"/>
      <c r="L3" s="1"/>
      <c r="M3" s="105"/>
      <c r="N3" s="89"/>
      <c r="O3" s="89"/>
      <c r="P3" s="255">
        <f>'Config.'!D12-0.1875</f>
        <v>35.8125</v>
      </c>
      <c r="Q3" s="256"/>
      <c r="R3" s="90"/>
      <c r="S3" s="90"/>
      <c r="T3" s="89"/>
      <c r="U3" s="10"/>
      <c r="V3" s="1"/>
      <c r="W3" s="1"/>
      <c r="X3" s="1"/>
      <c r="Y3" s="249">
        <f>'Config.'!$D$13</f>
        <v>84.1875</v>
      </c>
      <c r="Z3" s="246"/>
      <c r="AA3" s="18" t="s">
        <v>82</v>
      </c>
      <c r="AB3" s="1"/>
      <c r="AC3" s="98">
        <f>Y3+13/16</f>
        <v>85</v>
      </c>
      <c r="AD3" s="99" t="s">
        <v>84</v>
      </c>
      <c r="AE3" s="88"/>
    </row>
    <row r="4" spans="1:31" ht="13.5" thickBot="1">
      <c r="A4" s="2"/>
      <c r="B4" s="1"/>
      <c r="C4" s="1"/>
      <c r="D4" s="1"/>
      <c r="E4" s="1"/>
      <c r="F4" s="1"/>
      <c r="G4" s="1"/>
      <c r="H4" s="1"/>
      <c r="I4" s="1"/>
      <c r="J4" s="1"/>
      <c r="K4" s="1"/>
      <c r="L4" s="1"/>
      <c r="M4" s="105"/>
      <c r="N4" s="89"/>
      <c r="O4" s="106"/>
      <c r="P4" s="257"/>
      <c r="Q4" s="258"/>
      <c r="R4" s="107"/>
      <c r="S4" s="90"/>
      <c r="T4" s="89"/>
      <c r="U4" s="10"/>
      <c r="V4" s="1"/>
      <c r="W4" s="1"/>
      <c r="X4" s="1"/>
      <c r="Y4" s="249">
        <f>'Config.'!$D$14</f>
        <v>0.75</v>
      </c>
      <c r="Z4" s="246"/>
      <c r="AA4" s="18" t="s">
        <v>81</v>
      </c>
      <c r="AB4" s="1"/>
      <c r="AE4" s="88"/>
    </row>
    <row r="5" spans="1:31" ht="4.5"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88"/>
    </row>
    <row r="6" spans="1:31" ht="14.25" thickBot="1" thickTop="1">
      <c r="A6" s="100"/>
      <c r="B6" s="3"/>
      <c r="C6" s="3"/>
      <c r="D6" s="3"/>
      <c r="E6" s="3"/>
      <c r="F6" s="3"/>
      <c r="G6" s="3"/>
      <c r="H6" s="109"/>
      <c r="I6" s="1"/>
      <c r="J6" s="114"/>
      <c r="K6" s="116"/>
      <c r="L6" s="1"/>
      <c r="M6" s="114"/>
      <c r="N6" s="131"/>
      <c r="O6" s="115"/>
      <c r="P6" s="115"/>
      <c r="Q6" s="115"/>
      <c r="R6" s="115"/>
      <c r="S6" s="115"/>
      <c r="T6" s="115"/>
      <c r="U6" s="116"/>
      <c r="V6" s="1"/>
      <c r="W6" s="3"/>
      <c r="X6" s="3"/>
      <c r="Y6" s="3"/>
      <c r="Z6" s="3"/>
      <c r="AA6" s="1"/>
      <c r="AB6" s="1"/>
      <c r="AC6" s="1"/>
      <c r="AD6" s="1"/>
      <c r="AE6" s="88"/>
    </row>
    <row r="7" spans="1:31" ht="13.5" thickBot="1">
      <c r="A7" s="2"/>
      <c r="B7" s="1"/>
      <c r="C7" s="1"/>
      <c r="D7" s="1"/>
      <c r="E7" s="1"/>
      <c r="F7" s="1"/>
      <c r="G7" s="251">
        <f>'Config.'!M45</f>
        <v>4.75</v>
      </c>
      <c r="H7" s="252"/>
      <c r="I7" s="1"/>
      <c r="J7" s="118"/>
      <c r="K7" s="117"/>
      <c r="L7" s="1"/>
      <c r="M7" s="274">
        <f>'Config.'!AF45</f>
        <v>3</v>
      </c>
      <c r="N7" s="273"/>
      <c r="O7" s="113"/>
      <c r="P7" s="113"/>
      <c r="Q7" s="113"/>
      <c r="R7" s="113"/>
      <c r="S7" s="113"/>
      <c r="T7" s="113"/>
      <c r="U7" s="117"/>
      <c r="V7" s="1"/>
      <c r="W7" s="1"/>
      <c r="X7" s="1"/>
      <c r="Y7" s="1"/>
      <c r="Z7" s="1"/>
      <c r="AA7" s="1"/>
      <c r="AB7" s="1"/>
      <c r="AC7" s="1"/>
      <c r="AD7" s="1"/>
      <c r="AE7" s="88"/>
    </row>
    <row r="8" spans="1:31" ht="13.5" thickBot="1">
      <c r="A8" s="2"/>
      <c r="B8" s="1"/>
      <c r="C8" s="1"/>
      <c r="D8" s="1"/>
      <c r="E8" s="1"/>
      <c r="F8" s="1"/>
      <c r="G8" s="92"/>
      <c r="H8" s="108"/>
      <c r="I8" s="1"/>
      <c r="J8" s="118"/>
      <c r="K8" s="117"/>
      <c r="L8" s="1"/>
      <c r="M8" s="118"/>
      <c r="N8" s="132"/>
      <c r="O8" s="113"/>
      <c r="P8" s="113"/>
      <c r="Q8" s="113"/>
      <c r="R8" s="113"/>
      <c r="S8" s="113"/>
      <c r="T8" s="113"/>
      <c r="U8" s="117"/>
      <c r="V8" s="1"/>
      <c r="W8" s="1"/>
      <c r="X8" s="1"/>
      <c r="Y8" s="1"/>
      <c r="Z8" s="1"/>
      <c r="AA8" s="1"/>
      <c r="AB8" s="1"/>
      <c r="AC8" s="1"/>
      <c r="AD8" s="1"/>
      <c r="AE8" s="88"/>
    </row>
    <row r="9" spans="1:31" ht="12.75">
      <c r="A9" s="2"/>
      <c r="B9" s="1"/>
      <c r="C9" s="1"/>
      <c r="D9" s="1"/>
      <c r="E9" s="1"/>
      <c r="F9" s="1"/>
      <c r="G9" s="4"/>
      <c r="H9" s="4"/>
      <c r="I9" s="1"/>
      <c r="J9" s="118"/>
      <c r="K9" s="81"/>
      <c r="L9" s="1"/>
      <c r="M9" s="119"/>
      <c r="N9" s="120"/>
      <c r="O9" s="113"/>
      <c r="P9" s="113"/>
      <c r="Q9" s="113"/>
      <c r="R9" s="113"/>
      <c r="S9" s="113"/>
      <c r="T9" s="113"/>
      <c r="U9" s="117"/>
      <c r="V9" s="1"/>
      <c r="W9" s="1"/>
      <c r="X9" s="1"/>
      <c r="Y9" s="1"/>
      <c r="Z9" s="1"/>
      <c r="AA9" s="1"/>
      <c r="AB9" s="1"/>
      <c r="AC9" s="1"/>
      <c r="AD9" s="1"/>
      <c r="AE9" s="88"/>
    </row>
    <row r="10" spans="1:31" ht="13.5" thickBot="1">
      <c r="A10" s="2"/>
      <c r="B10" s="1"/>
      <c r="C10" s="1"/>
      <c r="D10" s="1"/>
      <c r="E10" s="1"/>
      <c r="F10" s="96"/>
      <c r="G10" s="3"/>
      <c r="H10" s="3"/>
      <c r="I10" s="1"/>
      <c r="J10" s="118"/>
      <c r="K10" s="111"/>
      <c r="L10" s="84"/>
      <c r="M10" s="118"/>
      <c r="N10" s="113"/>
      <c r="O10" s="113"/>
      <c r="P10" s="141"/>
      <c r="Q10" s="113"/>
      <c r="R10" s="113"/>
      <c r="S10" s="113"/>
      <c r="T10" s="113"/>
      <c r="U10" s="117"/>
      <c r="V10" s="1"/>
      <c r="W10" s="1"/>
      <c r="X10" s="1"/>
      <c r="Y10" s="1"/>
      <c r="Z10" s="1"/>
      <c r="AA10" s="1"/>
      <c r="AB10" s="1"/>
      <c r="AC10" s="1"/>
      <c r="AD10" s="1"/>
      <c r="AE10" s="88"/>
    </row>
    <row r="11" spans="1:31" ht="13.5" thickBot="1">
      <c r="A11" s="2"/>
      <c r="B11" s="1"/>
      <c r="C11" s="1"/>
      <c r="D11" s="1"/>
      <c r="E11" s="249">
        <f>'Config.'!N45</f>
        <v>38.75</v>
      </c>
      <c r="F11" s="246"/>
      <c r="G11" s="1"/>
      <c r="H11" s="1"/>
      <c r="I11" s="1"/>
      <c r="J11" s="118"/>
      <c r="K11" s="117"/>
      <c r="L11" s="93"/>
      <c r="M11" s="118"/>
      <c r="N11" s="113"/>
      <c r="O11" s="274">
        <f>'Config.'!AG45</f>
        <v>37</v>
      </c>
      <c r="P11" s="273"/>
      <c r="Q11" s="113"/>
      <c r="R11" s="113"/>
      <c r="S11" s="113"/>
      <c r="T11" s="113"/>
      <c r="U11" s="117"/>
      <c r="V11" s="1"/>
      <c r="W11" s="1"/>
      <c r="X11" s="1"/>
      <c r="Y11" s="1"/>
      <c r="Z11" s="1"/>
      <c r="AA11" s="1"/>
      <c r="AB11" s="1"/>
      <c r="AC11" s="1"/>
      <c r="AD11" s="1"/>
      <c r="AE11" s="88"/>
    </row>
    <row r="12" spans="1:31" ht="12.75">
      <c r="A12" s="2"/>
      <c r="B12" s="1"/>
      <c r="C12" s="1"/>
      <c r="D12" s="1"/>
      <c r="E12" s="1"/>
      <c r="F12" s="86"/>
      <c r="G12" s="1"/>
      <c r="H12" s="1"/>
      <c r="I12" s="1"/>
      <c r="J12" s="118"/>
      <c r="K12" s="117"/>
      <c r="L12" s="93"/>
      <c r="M12" s="118"/>
      <c r="N12" s="113"/>
      <c r="O12" s="113"/>
      <c r="P12" s="139"/>
      <c r="Q12" s="113"/>
      <c r="R12" s="113"/>
      <c r="S12" s="113"/>
      <c r="T12" s="113"/>
      <c r="U12" s="117"/>
      <c r="V12" s="1"/>
      <c r="W12" s="1"/>
      <c r="X12" s="1"/>
      <c r="Y12" s="1"/>
      <c r="Z12" s="1"/>
      <c r="AA12" s="1"/>
      <c r="AB12" s="1"/>
      <c r="AC12" s="1"/>
      <c r="AD12" s="1"/>
      <c r="AE12" s="88"/>
    </row>
    <row r="13" spans="1:31" ht="13.5" thickBot="1">
      <c r="A13" s="2"/>
      <c r="B13" s="1"/>
      <c r="C13" s="1"/>
      <c r="D13" s="1"/>
      <c r="E13" s="1"/>
      <c r="F13" s="1"/>
      <c r="G13" s="1"/>
      <c r="H13" s="1"/>
      <c r="I13" s="1"/>
      <c r="J13" s="118"/>
      <c r="K13" s="117"/>
      <c r="L13" s="93"/>
      <c r="M13" s="118"/>
      <c r="N13" s="113"/>
      <c r="O13" s="113"/>
      <c r="P13" s="113"/>
      <c r="Q13" s="113"/>
      <c r="R13" s="113"/>
      <c r="S13" s="113"/>
      <c r="T13" s="113"/>
      <c r="U13" s="117"/>
      <c r="V13" s="1"/>
      <c r="W13" s="1"/>
      <c r="X13" s="96"/>
      <c r="Y13" s="1"/>
      <c r="Z13" s="1"/>
      <c r="AA13" s="1"/>
      <c r="AB13" s="1"/>
      <c r="AC13" s="1"/>
      <c r="AD13" s="1"/>
      <c r="AE13" s="88"/>
    </row>
    <row r="14" spans="1:31" ht="13.5" thickBot="1">
      <c r="A14" s="2"/>
      <c r="B14" s="1"/>
      <c r="C14" s="1"/>
      <c r="D14" s="1"/>
      <c r="E14" s="1"/>
      <c r="F14" s="1"/>
      <c r="G14" s="1"/>
      <c r="H14" s="1"/>
      <c r="I14" s="1"/>
      <c r="J14" s="118"/>
      <c r="K14" s="117"/>
      <c r="L14" s="93"/>
      <c r="M14" s="118"/>
      <c r="N14" s="113"/>
      <c r="O14" s="113"/>
      <c r="P14" s="113"/>
      <c r="Q14" s="113"/>
      <c r="R14" s="113"/>
      <c r="S14" s="113"/>
      <c r="T14" s="113"/>
      <c r="U14" s="117"/>
      <c r="V14" s="1"/>
      <c r="W14" s="249">
        <f>'Config.'!U45</f>
        <v>48.09375</v>
      </c>
      <c r="X14" s="246"/>
      <c r="Y14" s="1"/>
      <c r="Z14" s="1"/>
      <c r="AA14" s="1"/>
      <c r="AB14" s="1"/>
      <c r="AC14" s="1"/>
      <c r="AD14" s="1"/>
      <c r="AE14" s="88"/>
    </row>
    <row r="15" spans="1:31" ht="12.75">
      <c r="A15" s="2"/>
      <c r="B15" s="1"/>
      <c r="C15" s="1"/>
      <c r="D15" s="1"/>
      <c r="E15" s="1"/>
      <c r="F15" s="1"/>
      <c r="G15" s="1"/>
      <c r="H15" s="1"/>
      <c r="I15" s="1"/>
      <c r="J15" s="118"/>
      <c r="K15" s="117"/>
      <c r="L15" s="93"/>
      <c r="M15" s="118"/>
      <c r="N15" s="113"/>
      <c r="O15" s="113"/>
      <c r="P15" s="113"/>
      <c r="Q15" s="113"/>
      <c r="R15" s="113"/>
      <c r="S15" s="113"/>
      <c r="T15" s="113"/>
      <c r="U15" s="117"/>
      <c r="V15" s="1"/>
      <c r="W15" s="1"/>
      <c r="X15" s="86"/>
      <c r="Y15" s="1"/>
      <c r="Z15" s="1"/>
      <c r="AA15" s="1"/>
      <c r="AB15" s="1"/>
      <c r="AC15" s="1"/>
      <c r="AD15" s="1"/>
      <c r="AE15" s="88"/>
    </row>
    <row r="16" spans="1:31" ht="13.5" thickBot="1">
      <c r="A16" s="2"/>
      <c r="B16" s="1"/>
      <c r="C16" s="1"/>
      <c r="D16" s="1"/>
      <c r="E16" s="1"/>
      <c r="F16" s="1"/>
      <c r="G16" s="1"/>
      <c r="H16" s="1"/>
      <c r="I16" s="1"/>
      <c r="J16" s="118"/>
      <c r="K16" s="117"/>
      <c r="L16" s="93"/>
      <c r="M16" s="118"/>
      <c r="N16" s="113"/>
      <c r="O16" s="113"/>
      <c r="P16" s="122"/>
      <c r="Q16" s="113"/>
      <c r="R16" s="113"/>
      <c r="S16" s="113"/>
      <c r="T16" s="113"/>
      <c r="U16" s="117"/>
      <c r="V16" s="1"/>
      <c r="W16" s="1"/>
      <c r="X16" s="1"/>
      <c r="Y16" s="1"/>
      <c r="Z16" s="1"/>
      <c r="AA16" s="1"/>
      <c r="AB16" s="1"/>
      <c r="AC16" s="1"/>
      <c r="AD16" s="1"/>
      <c r="AE16" s="88"/>
    </row>
    <row r="17" spans="1:31" ht="12.75">
      <c r="A17" s="2"/>
      <c r="B17" s="1"/>
      <c r="C17" s="1"/>
      <c r="D17" s="1"/>
      <c r="E17" s="1"/>
      <c r="F17" s="4"/>
      <c r="G17" s="1"/>
      <c r="H17" s="1"/>
      <c r="I17" s="1"/>
      <c r="J17" s="118"/>
      <c r="K17" s="81"/>
      <c r="L17" s="93"/>
      <c r="M17" s="119"/>
      <c r="N17" s="120"/>
      <c r="O17" s="120"/>
      <c r="P17" s="120"/>
      <c r="Q17" s="113"/>
      <c r="R17" s="113"/>
      <c r="S17" s="113"/>
      <c r="T17" s="113"/>
      <c r="U17" s="117"/>
      <c r="V17" s="1"/>
      <c r="W17" s="1"/>
      <c r="X17" s="1"/>
      <c r="Y17" s="1"/>
      <c r="Z17" s="1"/>
      <c r="AA17" s="1"/>
      <c r="AB17" s="1"/>
      <c r="AC17" s="1"/>
      <c r="AD17" s="1"/>
      <c r="AE17" s="88"/>
    </row>
    <row r="18" spans="1:31" ht="13.5" thickBot="1">
      <c r="A18" s="2"/>
      <c r="B18" s="1"/>
      <c r="C18" s="1"/>
      <c r="D18" s="1"/>
      <c r="E18" s="3"/>
      <c r="F18" s="3"/>
      <c r="G18" s="3"/>
      <c r="H18" s="3"/>
      <c r="I18" s="1"/>
      <c r="J18" s="118"/>
      <c r="K18" s="111"/>
      <c r="L18" s="93"/>
      <c r="M18" s="118"/>
      <c r="N18" s="113"/>
      <c r="O18" s="113"/>
      <c r="P18" s="113"/>
      <c r="Q18" s="113"/>
      <c r="R18" s="113"/>
      <c r="S18" s="113"/>
      <c r="T18" s="113"/>
      <c r="U18" s="117"/>
      <c r="V18" s="1"/>
      <c r="W18" s="1"/>
      <c r="X18" s="1"/>
      <c r="Y18" s="1"/>
      <c r="Z18" s="1"/>
      <c r="AA18" s="1"/>
      <c r="AB18" s="1"/>
      <c r="AC18" s="1"/>
      <c r="AD18" s="1"/>
      <c r="AE18" s="88"/>
    </row>
    <row r="19" spans="1:31" ht="13.5" thickBot="1">
      <c r="A19" s="2"/>
      <c r="B19" s="1"/>
      <c r="C19" s="1"/>
      <c r="D19" s="96"/>
      <c r="E19" s="82"/>
      <c r="F19" s="82"/>
      <c r="G19" s="1"/>
      <c r="H19" s="1"/>
      <c r="I19" s="1"/>
      <c r="J19" s="118"/>
      <c r="K19" s="117"/>
      <c r="L19" s="93"/>
      <c r="M19" s="118"/>
      <c r="N19" s="113"/>
      <c r="O19" s="128"/>
      <c r="P19" s="129"/>
      <c r="Q19" s="113"/>
      <c r="R19" s="141"/>
      <c r="S19" s="113"/>
      <c r="T19" s="113"/>
      <c r="U19" s="117"/>
      <c r="V19" s="1"/>
      <c r="W19" s="1"/>
      <c r="X19" s="1"/>
      <c r="Y19" s="1"/>
      <c r="Z19" s="1"/>
      <c r="AA19" s="1"/>
      <c r="AB19" s="1"/>
      <c r="AC19" s="1"/>
      <c r="AD19" s="1"/>
      <c r="AE19" s="88"/>
    </row>
    <row r="20" spans="1:31" ht="13.5" thickBot="1">
      <c r="A20" s="2"/>
      <c r="B20" s="1"/>
      <c r="C20" s="249">
        <f>'Config.'!O45</f>
        <v>49.25</v>
      </c>
      <c r="D20" s="246"/>
      <c r="E20" s="1"/>
      <c r="F20" s="1"/>
      <c r="G20" s="1"/>
      <c r="H20" s="1"/>
      <c r="I20" s="1"/>
      <c r="J20" s="118"/>
      <c r="K20" s="117"/>
      <c r="L20" s="1"/>
      <c r="M20" s="118"/>
      <c r="N20" s="113"/>
      <c r="O20" s="129"/>
      <c r="P20" s="129"/>
      <c r="Q20" s="272">
        <f>'Config.'!AH45</f>
        <v>47.5</v>
      </c>
      <c r="R20" s="273"/>
      <c r="S20" s="113"/>
      <c r="T20" s="113"/>
      <c r="U20" s="117"/>
      <c r="V20" s="1"/>
      <c r="W20" s="1"/>
      <c r="X20" s="1"/>
      <c r="Y20" s="1"/>
      <c r="Z20" s="1"/>
      <c r="AA20" s="1"/>
      <c r="AB20" s="1"/>
      <c r="AC20" s="1"/>
      <c r="AD20" s="1"/>
      <c r="AE20" s="88"/>
    </row>
    <row r="21" spans="1:31" ht="12.75">
      <c r="A21" s="2"/>
      <c r="B21" s="1"/>
      <c r="C21" s="1"/>
      <c r="D21" s="86"/>
      <c r="E21" s="1"/>
      <c r="F21" s="1"/>
      <c r="G21" s="1"/>
      <c r="H21" s="289">
        <f>(C20-E11)-3.5</f>
        <v>7</v>
      </c>
      <c r="I21" s="1"/>
      <c r="J21" s="118"/>
      <c r="K21" s="117"/>
      <c r="L21" s="1"/>
      <c r="M21" s="118"/>
      <c r="N21" s="113"/>
      <c r="O21" s="113"/>
      <c r="P21" s="113"/>
      <c r="Q21" s="113"/>
      <c r="R21" s="139"/>
      <c r="S21" s="113"/>
      <c r="T21" s="113"/>
      <c r="U21" s="117"/>
      <c r="V21" s="1"/>
      <c r="W21" s="1"/>
      <c r="X21" s="1"/>
      <c r="Y21" s="1"/>
      <c r="Z21" s="1"/>
      <c r="AA21" s="1"/>
      <c r="AB21" s="1"/>
      <c r="AC21" s="1"/>
      <c r="AD21" s="1"/>
      <c r="AE21" s="88"/>
    </row>
    <row r="22" spans="1:31" ht="13.5" thickBot="1">
      <c r="A22" s="2"/>
      <c r="B22" s="1"/>
      <c r="C22" s="1"/>
      <c r="D22" s="1"/>
      <c r="E22" s="1"/>
      <c r="F22" s="1"/>
      <c r="G22" s="1"/>
      <c r="H22" s="291"/>
      <c r="I22" s="1"/>
      <c r="J22" s="118"/>
      <c r="K22" s="117"/>
      <c r="L22" s="1"/>
      <c r="M22" s="118"/>
      <c r="N22" s="113"/>
      <c r="O22" s="113"/>
      <c r="P22" s="113"/>
      <c r="Q22" s="113"/>
      <c r="R22" s="113"/>
      <c r="S22" s="113"/>
      <c r="T22" s="247" t="s">
        <v>32</v>
      </c>
      <c r="U22" s="126"/>
      <c r="V22" s="4"/>
      <c r="W22" s="4"/>
      <c r="X22" s="4"/>
      <c r="Y22" s="1"/>
      <c r="Z22" s="1"/>
      <c r="AA22" s="1"/>
      <c r="AB22" s="1"/>
      <c r="AC22" s="1"/>
      <c r="AD22" s="1"/>
      <c r="AE22" s="88"/>
    </row>
    <row r="23" spans="1:31" ht="13.5" thickBot="1">
      <c r="A23" s="2"/>
      <c r="B23" s="1"/>
      <c r="C23" s="1"/>
      <c r="D23" s="1"/>
      <c r="E23" s="1"/>
      <c r="F23" s="1"/>
      <c r="G23" s="1"/>
      <c r="H23" s="1"/>
      <c r="I23" s="1"/>
      <c r="J23" s="118"/>
      <c r="K23" s="117"/>
      <c r="L23" s="1"/>
      <c r="M23" s="118"/>
      <c r="N23" s="113"/>
      <c r="O23" s="113"/>
      <c r="P23" s="113"/>
      <c r="Q23" s="113"/>
      <c r="R23" s="113"/>
      <c r="S23" s="113"/>
      <c r="T23" s="247"/>
      <c r="U23" s="117"/>
      <c r="V23" s="1"/>
      <c r="W23" s="1"/>
      <c r="X23" s="1"/>
      <c r="Y23" s="1"/>
      <c r="Z23" s="96"/>
      <c r="AA23" s="1"/>
      <c r="AB23" s="1"/>
      <c r="AC23" s="1"/>
      <c r="AD23" s="1"/>
      <c r="AE23" s="88"/>
    </row>
    <row r="24" spans="1:31" ht="13.5" thickBot="1">
      <c r="A24" s="2"/>
      <c r="B24" s="1"/>
      <c r="C24" s="1"/>
      <c r="D24" s="1"/>
      <c r="E24" s="1"/>
      <c r="F24" s="1"/>
      <c r="G24" s="1"/>
      <c r="H24" s="1"/>
      <c r="I24" s="1"/>
      <c r="J24" s="118"/>
      <c r="K24" s="117"/>
      <c r="L24" s="1"/>
      <c r="M24" s="118"/>
      <c r="N24" s="113"/>
      <c r="O24" s="113"/>
      <c r="P24" s="113"/>
      <c r="Q24" s="113"/>
      <c r="R24" s="122"/>
      <c r="S24" s="113"/>
      <c r="T24" s="113"/>
      <c r="U24" s="117"/>
      <c r="V24" s="1"/>
      <c r="W24" s="1"/>
      <c r="X24" s="1"/>
      <c r="Y24" s="245">
        <f>'Config.'!T37</f>
        <v>83.34375</v>
      </c>
      <c r="Z24" s="246"/>
      <c r="AA24" s="94" t="s">
        <v>43</v>
      </c>
      <c r="AB24" s="1"/>
      <c r="AC24" s="1"/>
      <c r="AD24" s="1"/>
      <c r="AE24" s="88"/>
    </row>
    <row r="25" spans="1:31" ht="12.75">
      <c r="A25" s="2"/>
      <c r="B25" s="1"/>
      <c r="C25" s="1"/>
      <c r="D25" s="4"/>
      <c r="E25" s="1"/>
      <c r="F25" s="1"/>
      <c r="G25" s="1"/>
      <c r="H25" s="1"/>
      <c r="I25" s="1"/>
      <c r="J25" s="118"/>
      <c r="K25" s="81"/>
      <c r="L25" s="1"/>
      <c r="M25" s="119"/>
      <c r="N25" s="120"/>
      <c r="O25" s="120"/>
      <c r="P25" s="120"/>
      <c r="Q25" s="120"/>
      <c r="R25" s="120"/>
      <c r="S25" s="113"/>
      <c r="T25" s="113"/>
      <c r="U25" s="117"/>
      <c r="V25" s="1"/>
      <c r="W25" s="1"/>
      <c r="X25" s="1"/>
      <c r="Y25" s="1"/>
      <c r="Z25" s="86"/>
      <c r="AA25" s="1"/>
      <c r="AB25" s="1"/>
      <c r="AC25" s="1"/>
      <c r="AD25" s="1"/>
      <c r="AE25" s="88"/>
    </row>
    <row r="26" spans="1:31" ht="13.5" thickBot="1">
      <c r="A26" s="2"/>
      <c r="B26" s="1"/>
      <c r="C26" s="3"/>
      <c r="D26" s="3"/>
      <c r="E26" s="3"/>
      <c r="F26" s="3"/>
      <c r="G26" s="3"/>
      <c r="H26" s="3"/>
      <c r="I26" s="1"/>
      <c r="J26" s="118"/>
      <c r="K26" s="111"/>
      <c r="L26" s="1"/>
      <c r="M26" s="118"/>
      <c r="N26" s="113"/>
      <c r="O26" s="113"/>
      <c r="P26" s="113"/>
      <c r="Q26" s="113"/>
      <c r="R26" s="113"/>
      <c r="S26" s="113"/>
      <c r="T26" s="113"/>
      <c r="U26" s="117"/>
      <c r="V26" s="1"/>
      <c r="W26" s="1"/>
      <c r="X26" s="1"/>
      <c r="Y26" s="1"/>
      <c r="Z26" s="1"/>
      <c r="AA26" s="1"/>
      <c r="AB26" s="1"/>
      <c r="AC26" s="1"/>
      <c r="AD26" s="1"/>
      <c r="AE26" s="88"/>
    </row>
    <row r="27" spans="1:31" ht="12.75">
      <c r="A27" s="2"/>
      <c r="B27" s="1"/>
      <c r="C27" s="1"/>
      <c r="D27" s="1"/>
      <c r="E27" s="1"/>
      <c r="F27" s="1"/>
      <c r="G27" s="1"/>
      <c r="H27" s="1"/>
      <c r="I27" s="1"/>
      <c r="J27" s="118"/>
      <c r="K27" s="117"/>
      <c r="L27" s="1"/>
      <c r="M27" s="118"/>
      <c r="N27" s="113"/>
      <c r="O27" s="113"/>
      <c r="P27" s="113"/>
      <c r="Q27" s="113"/>
      <c r="R27" s="113"/>
      <c r="S27" s="113"/>
      <c r="T27" s="113"/>
      <c r="U27" s="117"/>
      <c r="V27" s="1"/>
      <c r="W27" s="1"/>
      <c r="X27" s="1"/>
      <c r="Y27" s="1"/>
      <c r="Z27" s="1"/>
      <c r="AA27" s="1"/>
      <c r="AB27" s="1"/>
      <c r="AC27" s="1"/>
      <c r="AD27" s="1"/>
      <c r="AE27" s="88"/>
    </row>
    <row r="28" spans="1:31" ht="13.5" thickBot="1">
      <c r="A28" s="2"/>
      <c r="B28" s="96"/>
      <c r="C28" s="1"/>
      <c r="D28" s="1"/>
      <c r="E28" s="1"/>
      <c r="F28" s="1"/>
      <c r="G28" s="1"/>
      <c r="H28" s="1"/>
      <c r="I28" s="1"/>
      <c r="J28" s="118"/>
      <c r="K28" s="117"/>
      <c r="L28" s="1"/>
      <c r="M28" s="118"/>
      <c r="N28" s="113"/>
      <c r="O28" s="113"/>
      <c r="P28" s="113"/>
      <c r="Q28" s="113"/>
      <c r="R28" s="113"/>
      <c r="S28" s="141"/>
      <c r="T28" s="113"/>
      <c r="U28" s="117"/>
      <c r="V28" s="1"/>
      <c r="W28" s="1"/>
      <c r="X28" s="1"/>
      <c r="Y28" s="1"/>
      <c r="Z28" s="1"/>
      <c r="AA28" s="1"/>
      <c r="AB28" s="1"/>
      <c r="AC28" s="1"/>
      <c r="AD28" s="1"/>
      <c r="AE28" s="88"/>
    </row>
    <row r="29" spans="1:31" ht="13.5" thickBot="1">
      <c r="A29" s="245">
        <f>'Config.'!P45</f>
        <v>79.25</v>
      </c>
      <c r="B29" s="246"/>
      <c r="C29" s="1"/>
      <c r="D29" s="1"/>
      <c r="E29" s="1"/>
      <c r="F29" s="1"/>
      <c r="G29" s="1"/>
      <c r="H29" s="1"/>
      <c r="I29" s="1"/>
      <c r="J29" s="118"/>
      <c r="K29" s="117"/>
      <c r="L29" s="1"/>
      <c r="M29" s="118"/>
      <c r="N29" s="113"/>
      <c r="O29" s="113"/>
      <c r="P29" s="113"/>
      <c r="Q29" s="113"/>
      <c r="R29" s="113"/>
      <c r="S29" s="272">
        <f>'Config.'!AI45</f>
        <v>77.5</v>
      </c>
      <c r="T29" s="273"/>
      <c r="U29" s="117"/>
      <c r="V29" s="1"/>
      <c r="W29" s="1"/>
      <c r="X29" s="1"/>
      <c r="Y29" s="1"/>
      <c r="Z29" s="1"/>
      <c r="AA29" s="1"/>
      <c r="AB29" s="1"/>
      <c r="AC29" s="1"/>
      <c r="AD29" s="1"/>
      <c r="AE29" s="88"/>
    </row>
    <row r="30" spans="1:31" ht="12.75">
      <c r="A30" s="2"/>
      <c r="B30" s="86"/>
      <c r="C30" s="1"/>
      <c r="D30" s="1"/>
      <c r="E30" s="1"/>
      <c r="F30" s="1"/>
      <c r="G30" s="1"/>
      <c r="H30" s="1"/>
      <c r="I30" s="1"/>
      <c r="J30" s="118"/>
      <c r="K30" s="117"/>
      <c r="L30" s="1"/>
      <c r="M30" s="118"/>
      <c r="N30" s="113"/>
      <c r="O30" s="113"/>
      <c r="P30" s="113"/>
      <c r="Q30" s="113"/>
      <c r="R30" s="113"/>
      <c r="S30" s="139"/>
      <c r="T30" s="113"/>
      <c r="U30" s="117"/>
      <c r="V30" s="1"/>
      <c r="W30" s="1"/>
      <c r="X30" s="1"/>
      <c r="Y30" s="1"/>
      <c r="Z30" s="1"/>
      <c r="AA30" s="1"/>
      <c r="AB30" s="1"/>
      <c r="AC30" s="1"/>
      <c r="AD30" s="1"/>
      <c r="AE30" s="88"/>
    </row>
    <row r="31" spans="1:31" ht="12.75">
      <c r="A31" s="2"/>
      <c r="B31" s="1"/>
      <c r="C31" s="1"/>
      <c r="D31" s="1"/>
      <c r="E31" s="1"/>
      <c r="F31" s="1"/>
      <c r="G31" s="1"/>
      <c r="H31" s="1"/>
      <c r="I31" s="1"/>
      <c r="J31" s="118"/>
      <c r="K31" s="117"/>
      <c r="L31" s="1"/>
      <c r="M31" s="118"/>
      <c r="N31" s="113"/>
      <c r="O31" s="113"/>
      <c r="P31" s="113"/>
      <c r="Q31" s="113"/>
      <c r="R31" s="113"/>
      <c r="S31" s="113"/>
      <c r="T31" s="113"/>
      <c r="U31" s="117"/>
      <c r="V31" s="1"/>
      <c r="W31" s="1"/>
      <c r="X31" s="1"/>
      <c r="Y31" s="1"/>
      <c r="Z31" s="1"/>
      <c r="AA31" s="1"/>
      <c r="AB31" s="1"/>
      <c r="AC31" s="1"/>
      <c r="AD31" s="1"/>
      <c r="AE31" s="88"/>
    </row>
    <row r="32" spans="1:31" ht="13.5" thickBot="1">
      <c r="A32" s="2"/>
      <c r="B32" s="1"/>
      <c r="C32" s="1"/>
      <c r="D32" s="1"/>
      <c r="E32" s="1"/>
      <c r="F32" s="1"/>
      <c r="G32" s="1"/>
      <c r="H32" s="1"/>
      <c r="I32" s="1"/>
      <c r="J32" s="118"/>
      <c r="K32" s="117"/>
      <c r="L32" s="1"/>
      <c r="M32" s="121"/>
      <c r="N32" s="122"/>
      <c r="O32" s="122"/>
      <c r="P32" s="122"/>
      <c r="Q32" s="122"/>
      <c r="R32" s="122"/>
      <c r="S32" s="122"/>
      <c r="T32" s="122"/>
      <c r="U32" s="117"/>
      <c r="V32" s="1"/>
      <c r="W32" s="1"/>
      <c r="X32" s="1"/>
      <c r="Y32" s="1"/>
      <c r="Z32" s="1"/>
      <c r="AA32" s="1"/>
      <c r="AB32" s="1"/>
      <c r="AC32" s="1"/>
      <c r="AD32" s="1"/>
      <c r="AE32" s="88"/>
    </row>
    <row r="33" spans="1:31" ht="12.75">
      <c r="A33" s="110"/>
      <c r="B33" s="4"/>
      <c r="C33" s="4"/>
      <c r="D33" s="4"/>
      <c r="E33" s="1"/>
      <c r="F33" s="4"/>
      <c r="G33" s="1"/>
      <c r="H33" s="1"/>
      <c r="I33" s="1"/>
      <c r="J33" s="118"/>
      <c r="K33" s="81"/>
      <c r="L33" s="1"/>
      <c r="M33" s="118"/>
      <c r="N33" s="113"/>
      <c r="O33" s="113"/>
      <c r="P33" s="113"/>
      <c r="Q33" s="113"/>
      <c r="R33" s="113"/>
      <c r="S33" s="113"/>
      <c r="T33" s="113"/>
      <c r="U33" s="117"/>
      <c r="V33" s="1"/>
      <c r="W33" s="1"/>
      <c r="X33" s="1"/>
      <c r="Y33" s="1"/>
      <c r="Z33" s="1"/>
      <c r="AA33" s="1"/>
      <c r="AB33" s="1"/>
      <c r="AC33" s="1"/>
      <c r="AD33" s="1"/>
      <c r="AE33" s="88"/>
    </row>
    <row r="34" spans="1:31" ht="13.5" thickBot="1">
      <c r="A34" s="2"/>
      <c r="B34" s="1"/>
      <c r="C34" s="1"/>
      <c r="D34" s="1"/>
      <c r="E34" s="3"/>
      <c r="F34" s="3"/>
      <c r="G34" s="3"/>
      <c r="H34" s="3"/>
      <c r="I34" s="1"/>
      <c r="J34" s="118"/>
      <c r="K34" s="111"/>
      <c r="L34" s="1"/>
      <c r="M34" s="118"/>
      <c r="N34" s="113"/>
      <c r="O34" s="113"/>
      <c r="P34" s="113"/>
      <c r="Q34" s="113"/>
      <c r="R34" s="113"/>
      <c r="S34" s="113"/>
      <c r="T34" s="113"/>
      <c r="U34" s="117"/>
      <c r="V34" s="1"/>
      <c r="W34" s="1"/>
      <c r="X34" s="1"/>
      <c r="Y34" s="1"/>
      <c r="Z34" s="1"/>
      <c r="AA34" s="1"/>
      <c r="AB34" s="1"/>
      <c r="AC34" s="1"/>
      <c r="AD34" s="1"/>
      <c r="AE34" s="88"/>
    </row>
    <row r="35" spans="1:31" ht="12.75">
      <c r="A35" s="2"/>
      <c r="B35" s="1"/>
      <c r="C35" s="1"/>
      <c r="D35" s="1"/>
      <c r="E35" s="1"/>
      <c r="F35" s="1"/>
      <c r="G35" s="1"/>
      <c r="H35" s="1"/>
      <c r="I35" s="1"/>
      <c r="J35" s="118"/>
      <c r="K35" s="117"/>
      <c r="L35" s="1"/>
      <c r="M35" s="118"/>
      <c r="N35" s="113"/>
      <c r="O35" s="113"/>
      <c r="P35" s="113"/>
      <c r="Q35" s="113"/>
      <c r="R35" s="113"/>
      <c r="S35" s="113"/>
      <c r="T35" s="113"/>
      <c r="U35" s="117"/>
      <c r="V35" s="1"/>
      <c r="W35" s="1"/>
      <c r="X35" s="1"/>
      <c r="Y35" s="1"/>
      <c r="Z35" s="1"/>
      <c r="AA35" s="1"/>
      <c r="AB35" s="1"/>
      <c r="AC35" s="1"/>
      <c r="AD35" s="1"/>
      <c r="AE35" s="88"/>
    </row>
    <row r="36" spans="1:31" ht="13.5" thickBot="1">
      <c r="A36" s="2"/>
      <c r="B36" s="1"/>
      <c r="C36" s="1"/>
      <c r="D36" s="1"/>
      <c r="E36" s="1"/>
      <c r="F36" s="1"/>
      <c r="G36" s="1"/>
      <c r="H36" s="1"/>
      <c r="I36" s="1"/>
      <c r="J36" s="123"/>
      <c r="K36" s="127"/>
      <c r="L36" s="1"/>
      <c r="M36" s="123"/>
      <c r="N36" s="124"/>
      <c r="O36" s="124"/>
      <c r="P36" s="124"/>
      <c r="Q36" s="124"/>
      <c r="R36" s="124"/>
      <c r="S36" s="124"/>
      <c r="T36" s="124"/>
      <c r="U36" s="127"/>
      <c r="V36" s="1"/>
      <c r="W36" s="4"/>
      <c r="X36" s="4"/>
      <c r="Y36" s="4"/>
      <c r="Z36" s="4"/>
      <c r="AA36" s="1"/>
      <c r="AB36" s="1"/>
      <c r="AC36" s="1"/>
      <c r="AD36" s="1"/>
      <c r="AE36" s="88"/>
    </row>
    <row r="37" spans="1:31"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88"/>
    </row>
    <row r="38" spans="1:31" ht="12.75">
      <c r="A38" s="2"/>
      <c r="B38" s="1"/>
      <c r="C38" s="1"/>
      <c r="D38" s="1"/>
      <c r="E38" s="1"/>
      <c r="F38" s="1"/>
      <c r="G38" s="1"/>
      <c r="H38" s="1"/>
      <c r="I38" s="1"/>
      <c r="J38" s="1"/>
      <c r="K38" s="1"/>
      <c r="L38" s="261" t="s">
        <v>44</v>
      </c>
      <c r="M38" s="261"/>
      <c r="N38" s="261"/>
      <c r="O38" s="261"/>
      <c r="P38" s="236">
        <v>3.5</v>
      </c>
      <c r="Q38" s="237"/>
      <c r="R38" s="1"/>
      <c r="S38" s="1"/>
      <c r="T38" s="1"/>
      <c r="U38" s="1"/>
      <c r="V38" s="1"/>
      <c r="W38" s="1"/>
      <c r="X38" s="1"/>
      <c r="Y38" s="1"/>
      <c r="Z38" s="1"/>
      <c r="AA38" s="1"/>
      <c r="AB38" s="1"/>
      <c r="AC38" s="1"/>
      <c r="AD38" s="1"/>
      <c r="AE38" s="88"/>
    </row>
    <row r="39" spans="1:31" ht="12.75">
      <c r="A39" s="2"/>
      <c r="B39" s="1"/>
      <c r="C39" s="1"/>
      <c r="D39" s="1"/>
      <c r="E39" s="1"/>
      <c r="F39" s="1"/>
      <c r="G39" s="1"/>
      <c r="H39" s="1"/>
      <c r="I39" s="1"/>
      <c r="J39" s="1"/>
      <c r="K39" s="1"/>
      <c r="L39" s="1"/>
      <c r="M39" s="1"/>
      <c r="N39" s="240" t="s">
        <v>15</v>
      </c>
      <c r="O39" s="240"/>
      <c r="P39" s="241">
        <v>0.25</v>
      </c>
      <c r="Q39" s="241"/>
      <c r="R39" s="1" t="s">
        <v>18</v>
      </c>
      <c r="S39" s="8"/>
      <c r="T39" s="1"/>
      <c r="U39" s="1"/>
      <c r="V39" s="1"/>
      <c r="W39" s="1"/>
      <c r="X39" s="1"/>
      <c r="Y39" s="1"/>
      <c r="Z39" s="1"/>
      <c r="AA39" s="1"/>
      <c r="AB39" s="1"/>
      <c r="AC39" s="1"/>
      <c r="AD39" s="1"/>
      <c r="AE39" s="88"/>
    </row>
    <row r="40" spans="1:31" ht="12.75">
      <c r="A40" s="2"/>
      <c r="B40" s="1"/>
      <c r="C40" s="1"/>
      <c r="D40" s="1"/>
      <c r="E40" s="1"/>
      <c r="F40" s="1"/>
      <c r="G40" s="1"/>
      <c r="H40" s="1"/>
      <c r="I40" s="1"/>
      <c r="J40" s="1"/>
      <c r="K40" s="1"/>
      <c r="L40" s="1"/>
      <c r="M40" s="1"/>
      <c r="N40" s="240" t="s">
        <v>16</v>
      </c>
      <c r="O40" s="240"/>
      <c r="P40" s="238">
        <v>0.1</v>
      </c>
      <c r="Q40" s="238"/>
      <c r="R40" s="9"/>
      <c r="S40" s="9"/>
      <c r="T40" s="1"/>
      <c r="U40" s="1"/>
      <c r="V40" s="1"/>
      <c r="W40" s="1"/>
      <c r="X40" s="1"/>
      <c r="Y40" s="1"/>
      <c r="Z40" s="1"/>
      <c r="AA40" s="1"/>
      <c r="AB40" s="1"/>
      <c r="AC40" s="1"/>
      <c r="AD40" s="1"/>
      <c r="AE40" s="88"/>
    </row>
    <row r="41" spans="1:31" ht="12.75">
      <c r="A41" s="2"/>
      <c r="B41" s="1"/>
      <c r="C41" s="1"/>
      <c r="D41" s="1"/>
      <c r="E41" s="1"/>
      <c r="F41" s="1"/>
      <c r="G41" s="1"/>
      <c r="H41" s="1"/>
      <c r="I41" s="1"/>
      <c r="J41" s="1"/>
      <c r="K41" s="1"/>
      <c r="L41" s="1"/>
      <c r="M41" s="1"/>
      <c r="N41" s="240" t="s">
        <v>17</v>
      </c>
      <c r="O41" s="240"/>
      <c r="P41" s="239">
        <v>0.1875</v>
      </c>
      <c r="Q41" s="239"/>
      <c r="R41" s="8"/>
      <c r="S41" s="8"/>
      <c r="T41" s="1"/>
      <c r="U41" s="1"/>
      <c r="V41" s="1"/>
      <c r="W41" s="1"/>
      <c r="X41" s="1"/>
      <c r="Y41" s="1"/>
      <c r="Z41" s="1"/>
      <c r="AA41" s="1"/>
      <c r="AB41" s="1"/>
      <c r="AC41" s="1"/>
      <c r="AD41" s="1"/>
      <c r="AE41" s="88"/>
    </row>
    <row r="42" spans="1:31" ht="12.75">
      <c r="A42" s="2"/>
      <c r="B42" s="1"/>
      <c r="C42" s="1"/>
      <c r="D42" s="1"/>
      <c r="E42" s="1"/>
      <c r="F42" s="1"/>
      <c r="G42" s="1"/>
      <c r="H42" s="1"/>
      <c r="I42" s="1"/>
      <c r="J42" s="1"/>
      <c r="K42" s="1"/>
      <c r="L42" s="1"/>
      <c r="M42" s="1"/>
      <c r="N42" s="240" t="s">
        <v>35</v>
      </c>
      <c r="O42" s="240"/>
      <c r="P42" s="250" t="s">
        <v>36</v>
      </c>
      <c r="Q42" s="250"/>
      <c r="R42" s="5"/>
      <c r="S42" s="5"/>
      <c r="T42" s="1"/>
      <c r="U42" s="1"/>
      <c r="V42" s="1"/>
      <c r="W42" s="1"/>
      <c r="X42" s="1"/>
      <c r="Y42" s="1"/>
      <c r="Z42" s="1"/>
      <c r="AA42" s="1"/>
      <c r="AB42" s="1"/>
      <c r="AC42" s="1"/>
      <c r="AD42" s="1"/>
      <c r="AE42" s="88"/>
    </row>
    <row r="43" spans="1:31" ht="13.5" thickBot="1">
      <c r="A43" s="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88"/>
    </row>
    <row r="44" spans="1:31" ht="13.5"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7"/>
    </row>
    <row r="45" spans="1:31" ht="18.75" thickBot="1">
      <c r="A45" s="2"/>
      <c r="B45" s="1"/>
      <c r="C45" s="1"/>
      <c r="D45" s="1"/>
      <c r="E45" s="1"/>
      <c r="F45" s="1"/>
      <c r="G45" s="1"/>
      <c r="H45" s="1"/>
      <c r="I45" s="1"/>
      <c r="J45" s="1"/>
      <c r="K45" s="1"/>
      <c r="L45" s="1"/>
      <c r="M45" s="248" t="s">
        <v>96</v>
      </c>
      <c r="N45" s="248"/>
      <c r="O45" s="248"/>
      <c r="P45" s="248"/>
      <c r="Q45" s="248"/>
      <c r="R45" s="248"/>
      <c r="S45" s="248"/>
      <c r="T45" s="248"/>
      <c r="U45" s="248"/>
      <c r="V45" s="1"/>
      <c r="W45" s="1"/>
      <c r="X45" s="1"/>
      <c r="Y45" s="259">
        <f>'Config.'!$D$12</f>
        <v>36</v>
      </c>
      <c r="Z45" s="246"/>
      <c r="AA45" s="101" t="s">
        <v>85</v>
      </c>
      <c r="AB45" s="1"/>
      <c r="AC45" s="98">
        <f>'Config.'!$D$12+1.25</f>
        <v>37.25</v>
      </c>
      <c r="AD45" s="99" t="s">
        <v>83</v>
      </c>
      <c r="AE45" s="88"/>
    </row>
    <row r="46" spans="1:31" ht="13.5" thickBot="1">
      <c r="A46" s="2"/>
      <c r="B46" s="1"/>
      <c r="C46" s="1"/>
      <c r="D46" s="1"/>
      <c r="E46" s="1"/>
      <c r="F46" s="1"/>
      <c r="G46" s="1"/>
      <c r="H46" s="1"/>
      <c r="I46" s="1"/>
      <c r="J46" s="1"/>
      <c r="K46" s="1"/>
      <c r="L46" s="1"/>
      <c r="M46" s="105"/>
      <c r="N46" s="89"/>
      <c r="O46" s="89"/>
      <c r="P46" s="255">
        <f>P3</f>
        <v>35.8125</v>
      </c>
      <c r="Q46" s="256"/>
      <c r="R46" s="90"/>
      <c r="S46" s="90"/>
      <c r="T46" s="89"/>
      <c r="U46" s="10"/>
      <c r="V46" s="1"/>
      <c r="W46" s="1"/>
      <c r="X46" s="1"/>
      <c r="Y46" s="249">
        <f>'Config.'!$D$13</f>
        <v>84.1875</v>
      </c>
      <c r="Z46" s="246"/>
      <c r="AA46" s="18" t="s">
        <v>82</v>
      </c>
      <c r="AB46" s="1"/>
      <c r="AC46" s="98">
        <f>Y46+13/16</f>
        <v>85</v>
      </c>
      <c r="AD46" s="99" t="s">
        <v>84</v>
      </c>
      <c r="AE46" s="88"/>
    </row>
    <row r="47" spans="1:31" ht="13.5" thickBot="1">
      <c r="A47" s="2"/>
      <c r="B47" s="1"/>
      <c r="C47" s="1"/>
      <c r="D47" s="1"/>
      <c r="E47" s="1"/>
      <c r="F47" s="1"/>
      <c r="G47" s="1"/>
      <c r="H47" s="1"/>
      <c r="I47" s="1"/>
      <c r="J47" s="1"/>
      <c r="K47" s="1"/>
      <c r="L47" s="1"/>
      <c r="M47" s="105"/>
      <c r="N47" s="89"/>
      <c r="O47" s="89"/>
      <c r="P47" s="257"/>
      <c r="Q47" s="258"/>
      <c r="R47" s="107"/>
      <c r="S47" s="90"/>
      <c r="T47" s="89"/>
      <c r="U47" s="10"/>
      <c r="V47" s="1"/>
      <c r="W47" s="1"/>
      <c r="X47" s="1"/>
      <c r="Y47" s="249">
        <f>'Config.'!$D$14</f>
        <v>0.75</v>
      </c>
      <c r="Z47" s="246"/>
      <c r="AA47" s="18" t="s">
        <v>81</v>
      </c>
      <c r="AB47" s="1"/>
      <c r="AE47" s="88"/>
    </row>
    <row r="48" spans="1:31" ht="5.25" customHeight="1" thickBot="1">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88"/>
    </row>
    <row r="49" spans="1:31" ht="14.25" thickBot="1" thickTop="1">
      <c r="A49" s="100"/>
      <c r="B49" s="3"/>
      <c r="C49" s="3"/>
      <c r="D49" s="3"/>
      <c r="E49" s="3"/>
      <c r="F49" s="3"/>
      <c r="G49" s="3"/>
      <c r="H49" s="3"/>
      <c r="I49" s="1"/>
      <c r="J49" s="114"/>
      <c r="K49" s="116"/>
      <c r="L49" s="1"/>
      <c r="M49" s="114"/>
      <c r="N49" s="115"/>
      <c r="O49" s="115"/>
      <c r="P49" s="115"/>
      <c r="Q49" s="115"/>
      <c r="R49" s="115"/>
      <c r="S49" s="115"/>
      <c r="T49" s="115"/>
      <c r="U49" s="116"/>
      <c r="V49" s="1"/>
      <c r="W49" s="3"/>
      <c r="X49" s="3"/>
      <c r="Y49" s="3"/>
      <c r="Z49" s="3"/>
      <c r="AA49" s="1"/>
      <c r="AB49" s="1"/>
      <c r="AC49" s="1"/>
      <c r="AD49" s="1"/>
      <c r="AE49" s="88"/>
    </row>
    <row r="50" spans="1:31" ht="13.5" thickBot="1">
      <c r="A50" s="2"/>
      <c r="B50" s="1"/>
      <c r="C50" s="1"/>
      <c r="D50" s="1"/>
      <c r="E50" s="1"/>
      <c r="F50" s="1"/>
      <c r="G50" s="251">
        <f>G7</f>
        <v>4.75</v>
      </c>
      <c r="H50" s="252"/>
      <c r="I50" s="1"/>
      <c r="J50" s="118"/>
      <c r="K50" s="117"/>
      <c r="L50" s="1"/>
      <c r="M50" s="274">
        <f>M7</f>
        <v>3</v>
      </c>
      <c r="N50" s="273"/>
      <c r="O50" s="113"/>
      <c r="P50" s="113"/>
      <c r="Q50" s="113"/>
      <c r="R50" s="113"/>
      <c r="S50" s="113"/>
      <c r="T50" s="113"/>
      <c r="U50" s="117"/>
      <c r="V50" s="1"/>
      <c r="W50" s="1"/>
      <c r="X50" s="1"/>
      <c r="Y50" s="1"/>
      <c r="Z50" s="1"/>
      <c r="AA50" s="1"/>
      <c r="AB50" s="1"/>
      <c r="AC50" s="1"/>
      <c r="AD50" s="1"/>
      <c r="AE50" s="88"/>
    </row>
    <row r="51" spans="1:31" ht="13.5" thickBot="1">
      <c r="A51" s="2"/>
      <c r="B51" s="1"/>
      <c r="C51" s="1"/>
      <c r="D51" s="1"/>
      <c r="E51" s="1"/>
      <c r="F51" s="1"/>
      <c r="G51" s="92"/>
      <c r="H51" s="92"/>
      <c r="I51" s="1"/>
      <c r="J51" s="118"/>
      <c r="K51" s="117"/>
      <c r="L51" s="1"/>
      <c r="M51" s="118"/>
      <c r="N51" s="113"/>
      <c r="O51" s="113"/>
      <c r="P51" s="113"/>
      <c r="Q51" s="113"/>
      <c r="R51" s="113"/>
      <c r="S51" s="113"/>
      <c r="T51" s="113"/>
      <c r="U51" s="117"/>
      <c r="V51" s="1"/>
      <c r="W51" s="1"/>
      <c r="X51" s="1"/>
      <c r="Y51" s="1"/>
      <c r="Z51" s="1"/>
      <c r="AA51" s="1"/>
      <c r="AB51" s="1"/>
      <c r="AC51" s="1"/>
      <c r="AD51" s="1"/>
      <c r="AE51" s="88"/>
    </row>
    <row r="52" spans="1:31" ht="12.75">
      <c r="A52" s="2"/>
      <c r="B52" s="1"/>
      <c r="C52" s="1"/>
      <c r="D52" s="1"/>
      <c r="E52" s="1"/>
      <c r="F52" s="1"/>
      <c r="G52" s="4"/>
      <c r="H52" s="1"/>
      <c r="I52" s="1"/>
      <c r="J52" s="118"/>
      <c r="K52" s="81"/>
      <c r="L52" s="1"/>
      <c r="M52" s="119"/>
      <c r="N52" s="120"/>
      <c r="O52" s="113"/>
      <c r="P52" s="113"/>
      <c r="Q52" s="113"/>
      <c r="R52" s="113"/>
      <c r="S52" s="113"/>
      <c r="T52" s="113"/>
      <c r="U52" s="117"/>
      <c r="V52" s="1"/>
      <c r="W52" s="1"/>
      <c r="X52" s="1"/>
      <c r="Y52" s="1"/>
      <c r="Z52" s="1"/>
      <c r="AA52" s="1"/>
      <c r="AB52" s="1"/>
      <c r="AC52" s="1"/>
      <c r="AD52" s="1"/>
      <c r="AE52" s="88"/>
    </row>
    <row r="53" spans="1:31" ht="13.5" thickBot="1">
      <c r="A53" s="2"/>
      <c r="B53" s="1"/>
      <c r="C53" s="1"/>
      <c r="D53" s="1"/>
      <c r="E53" s="1"/>
      <c r="F53" s="1"/>
      <c r="G53" s="3"/>
      <c r="H53" s="3"/>
      <c r="I53" s="1"/>
      <c r="J53" s="118"/>
      <c r="K53" s="111"/>
      <c r="L53" s="84"/>
      <c r="M53" s="118"/>
      <c r="N53" s="113"/>
      <c r="O53" s="113"/>
      <c r="P53" s="113"/>
      <c r="Q53" s="113"/>
      <c r="R53" s="113"/>
      <c r="S53" s="113"/>
      <c r="T53" s="113"/>
      <c r="U53" s="117"/>
      <c r="V53" s="1"/>
      <c r="W53" s="1"/>
      <c r="X53" s="1"/>
      <c r="Y53" s="1"/>
      <c r="Z53" s="1"/>
      <c r="AA53" s="1"/>
      <c r="AB53" s="1"/>
      <c r="AC53" s="1"/>
      <c r="AD53" s="1"/>
      <c r="AE53" s="88"/>
    </row>
    <row r="54" spans="1:31" ht="13.5" thickBot="1">
      <c r="A54" s="2"/>
      <c r="B54" s="1"/>
      <c r="C54" s="1"/>
      <c r="D54" s="1"/>
      <c r="E54" s="249">
        <f>E11</f>
        <v>38.75</v>
      </c>
      <c r="F54" s="246"/>
      <c r="G54" s="1"/>
      <c r="H54" s="1"/>
      <c r="I54" s="1"/>
      <c r="J54" s="118"/>
      <c r="K54" s="117"/>
      <c r="L54" s="93"/>
      <c r="M54" s="118"/>
      <c r="N54" s="113"/>
      <c r="O54" s="274">
        <f>O11</f>
        <v>37</v>
      </c>
      <c r="P54" s="273"/>
      <c r="Q54" s="113"/>
      <c r="R54" s="113"/>
      <c r="S54" s="113"/>
      <c r="T54" s="113"/>
      <c r="U54" s="117"/>
      <c r="V54" s="1"/>
      <c r="W54" s="1"/>
      <c r="X54" s="1"/>
      <c r="Y54" s="1"/>
      <c r="Z54" s="1"/>
      <c r="AA54" s="1"/>
      <c r="AB54" s="1"/>
      <c r="AC54" s="1"/>
      <c r="AD54" s="1"/>
      <c r="AE54" s="88"/>
    </row>
    <row r="55" spans="1:31" ht="12.75">
      <c r="A55" s="2"/>
      <c r="B55" s="1"/>
      <c r="C55" s="1"/>
      <c r="D55" s="1"/>
      <c r="E55" s="1"/>
      <c r="F55" s="1"/>
      <c r="G55" s="1"/>
      <c r="H55" s="1"/>
      <c r="I55" s="1"/>
      <c r="J55" s="118"/>
      <c r="K55" s="117"/>
      <c r="L55" s="93"/>
      <c r="M55" s="118"/>
      <c r="N55" s="113"/>
      <c r="O55" s="113"/>
      <c r="P55" s="113"/>
      <c r="Q55" s="113"/>
      <c r="R55" s="113"/>
      <c r="S55" s="113"/>
      <c r="T55" s="113"/>
      <c r="U55" s="117"/>
      <c r="V55" s="1"/>
      <c r="W55" s="1"/>
      <c r="X55" s="1"/>
      <c r="Y55" s="1"/>
      <c r="Z55" s="1"/>
      <c r="AA55" s="1"/>
      <c r="AB55" s="1"/>
      <c r="AC55" s="1"/>
      <c r="AD55" s="1"/>
      <c r="AE55" s="88"/>
    </row>
    <row r="56" spans="1:31" ht="13.5" thickBot="1">
      <c r="A56" s="2"/>
      <c r="B56" s="1"/>
      <c r="C56" s="1"/>
      <c r="D56" s="1"/>
      <c r="E56" s="1"/>
      <c r="F56" s="1"/>
      <c r="G56" s="1"/>
      <c r="H56" s="1"/>
      <c r="I56" s="1"/>
      <c r="J56" s="118"/>
      <c r="K56" s="117"/>
      <c r="L56" s="93"/>
      <c r="M56" s="118"/>
      <c r="N56" s="113"/>
      <c r="O56" s="113"/>
      <c r="P56" s="113"/>
      <c r="Q56" s="113"/>
      <c r="R56" s="113"/>
      <c r="S56" s="113"/>
      <c r="T56" s="113"/>
      <c r="U56" s="117"/>
      <c r="V56" s="1"/>
      <c r="W56" s="1"/>
      <c r="X56" s="1"/>
      <c r="Y56" s="1"/>
      <c r="Z56" s="1"/>
      <c r="AA56" s="1"/>
      <c r="AB56" s="1"/>
      <c r="AC56" s="1"/>
      <c r="AD56" s="1"/>
      <c r="AE56" s="88"/>
    </row>
    <row r="57" spans="1:31" ht="13.5" thickBot="1">
      <c r="A57" s="2"/>
      <c r="B57" s="1"/>
      <c r="C57" s="1"/>
      <c r="D57" s="1"/>
      <c r="E57" s="1"/>
      <c r="F57" s="1"/>
      <c r="G57" s="1"/>
      <c r="H57" s="1"/>
      <c r="I57" s="1"/>
      <c r="J57" s="118"/>
      <c r="K57" s="117"/>
      <c r="L57" s="93"/>
      <c r="M57" s="118"/>
      <c r="N57" s="113"/>
      <c r="O57" s="113"/>
      <c r="P57" s="113"/>
      <c r="Q57" s="113"/>
      <c r="R57" s="113"/>
      <c r="S57" s="113"/>
      <c r="T57" s="113"/>
      <c r="U57" s="117"/>
      <c r="V57" s="1"/>
      <c r="W57" s="249">
        <f>W14</f>
        <v>48.09375</v>
      </c>
      <c r="X57" s="246"/>
      <c r="Y57" s="1"/>
      <c r="Z57" s="1"/>
      <c r="AA57" s="1"/>
      <c r="AB57" s="1"/>
      <c r="AC57" s="1"/>
      <c r="AD57" s="1"/>
      <c r="AE57" s="88"/>
    </row>
    <row r="58" spans="1:31" ht="12.75">
      <c r="A58" s="2"/>
      <c r="B58" s="1"/>
      <c r="C58" s="1"/>
      <c r="D58" s="1"/>
      <c r="E58" s="1"/>
      <c r="F58" s="1"/>
      <c r="G58" s="1"/>
      <c r="H58" s="1"/>
      <c r="I58" s="1"/>
      <c r="J58" s="118"/>
      <c r="K58" s="117"/>
      <c r="L58" s="93"/>
      <c r="M58" s="118"/>
      <c r="N58" s="113"/>
      <c r="O58" s="113"/>
      <c r="P58" s="113"/>
      <c r="Q58" s="113"/>
      <c r="R58" s="113"/>
      <c r="S58" s="113"/>
      <c r="T58" s="113"/>
      <c r="U58" s="117"/>
      <c r="V58" s="1"/>
      <c r="W58" s="1"/>
      <c r="X58" s="1"/>
      <c r="Y58" s="1"/>
      <c r="Z58" s="1"/>
      <c r="AA58" s="1"/>
      <c r="AB58" s="1"/>
      <c r="AC58" s="1"/>
      <c r="AD58" s="1"/>
      <c r="AE58" s="88"/>
    </row>
    <row r="59" spans="1:31" ht="13.5" thickBot="1">
      <c r="A59" s="2"/>
      <c r="B59" s="1"/>
      <c r="C59" s="1"/>
      <c r="D59" s="1"/>
      <c r="E59" s="1"/>
      <c r="F59" s="1"/>
      <c r="G59" s="1"/>
      <c r="H59" s="1"/>
      <c r="I59" s="1"/>
      <c r="J59" s="118"/>
      <c r="K59" s="117"/>
      <c r="L59" s="93"/>
      <c r="M59" s="118"/>
      <c r="N59" s="113"/>
      <c r="O59" s="113"/>
      <c r="P59" s="113"/>
      <c r="Q59" s="113"/>
      <c r="R59" s="113"/>
      <c r="S59" s="113"/>
      <c r="T59" s="113"/>
      <c r="U59" s="117"/>
      <c r="V59" s="1"/>
      <c r="W59" s="1"/>
      <c r="X59" s="1"/>
      <c r="Y59" s="1"/>
      <c r="Z59" s="1"/>
      <c r="AA59" s="1"/>
      <c r="AB59" s="1"/>
      <c r="AC59" s="1"/>
      <c r="AD59" s="1"/>
      <c r="AE59" s="88"/>
    </row>
    <row r="60" spans="1:31" ht="12.75">
      <c r="A60" s="2"/>
      <c r="B60" s="1"/>
      <c r="C60" s="1"/>
      <c r="D60" s="1"/>
      <c r="E60" s="1"/>
      <c r="F60" s="1"/>
      <c r="G60" s="1"/>
      <c r="H60" s="1"/>
      <c r="I60" s="1"/>
      <c r="J60" s="118"/>
      <c r="K60" s="81"/>
      <c r="L60" s="93"/>
      <c r="M60" s="119"/>
      <c r="N60" s="120"/>
      <c r="O60" s="120"/>
      <c r="P60" s="120"/>
      <c r="Q60" s="113"/>
      <c r="R60" s="113"/>
      <c r="S60" s="113"/>
      <c r="T60" s="113"/>
      <c r="U60" s="117"/>
      <c r="V60" s="1"/>
      <c r="W60" s="1"/>
      <c r="X60" s="1"/>
      <c r="Y60" s="1"/>
      <c r="Z60" s="1"/>
      <c r="AA60" s="1"/>
      <c r="AB60" s="1"/>
      <c r="AC60" s="1"/>
      <c r="AD60" s="1"/>
      <c r="AE60" s="88"/>
    </row>
    <row r="61" spans="1:31" ht="13.5" thickBot="1">
      <c r="A61" s="2"/>
      <c r="B61" s="1"/>
      <c r="C61" s="1"/>
      <c r="D61" s="1"/>
      <c r="E61" s="3"/>
      <c r="F61" s="3"/>
      <c r="G61" s="3"/>
      <c r="H61" s="3"/>
      <c r="I61" s="1"/>
      <c r="J61" s="118"/>
      <c r="K61" s="111"/>
      <c r="L61" s="93"/>
      <c r="M61" s="118"/>
      <c r="N61" s="113"/>
      <c r="O61" s="113"/>
      <c r="P61" s="113"/>
      <c r="Q61" s="113"/>
      <c r="R61" s="113"/>
      <c r="S61" s="113"/>
      <c r="T61" s="113"/>
      <c r="U61" s="117"/>
      <c r="V61" s="1"/>
      <c r="W61" s="1"/>
      <c r="X61" s="1"/>
      <c r="Y61" s="1"/>
      <c r="Z61" s="1"/>
      <c r="AA61" s="1"/>
      <c r="AB61" s="1"/>
      <c r="AC61" s="1"/>
      <c r="AD61" s="1"/>
      <c r="AE61" s="88"/>
    </row>
    <row r="62" spans="1:31" ht="13.5" thickBot="1">
      <c r="A62" s="2"/>
      <c r="B62" s="1"/>
      <c r="C62" s="1"/>
      <c r="D62" s="1"/>
      <c r="E62" s="82"/>
      <c r="F62" s="82"/>
      <c r="G62" s="1"/>
      <c r="H62" s="1"/>
      <c r="I62" s="1"/>
      <c r="J62" s="118"/>
      <c r="K62" s="117"/>
      <c r="L62" s="93"/>
      <c r="M62" s="118"/>
      <c r="N62" s="113"/>
      <c r="O62" s="128"/>
      <c r="P62" s="129"/>
      <c r="Q62" s="113"/>
      <c r="R62" s="113"/>
      <c r="S62" s="113"/>
      <c r="T62" s="113"/>
      <c r="U62" s="117"/>
      <c r="V62" s="1"/>
      <c r="W62" s="1"/>
      <c r="X62" s="1"/>
      <c r="Y62" s="1"/>
      <c r="Z62" s="1"/>
      <c r="AA62" s="1"/>
      <c r="AB62" s="1"/>
      <c r="AC62" s="1"/>
      <c r="AD62" s="1"/>
      <c r="AE62" s="88"/>
    </row>
    <row r="63" spans="1:31" ht="13.5" thickBot="1">
      <c r="A63" s="2"/>
      <c r="B63" s="1"/>
      <c r="C63" s="249">
        <f>C20</f>
        <v>49.25</v>
      </c>
      <c r="D63" s="246"/>
      <c r="E63" s="1"/>
      <c r="F63" s="1"/>
      <c r="G63" s="1"/>
      <c r="H63" s="1"/>
      <c r="I63" s="1"/>
      <c r="J63" s="118"/>
      <c r="K63" s="117"/>
      <c r="L63" s="1"/>
      <c r="M63" s="118"/>
      <c r="N63" s="113"/>
      <c r="O63" s="129"/>
      <c r="P63" s="129"/>
      <c r="Q63" s="272">
        <f>Q20</f>
        <v>47.5</v>
      </c>
      <c r="R63" s="273"/>
      <c r="S63" s="113"/>
      <c r="T63" s="113"/>
      <c r="U63" s="117"/>
      <c r="V63" s="1"/>
      <c r="W63" s="1"/>
      <c r="X63" s="1"/>
      <c r="Y63" s="1"/>
      <c r="Z63" s="1"/>
      <c r="AA63" s="1"/>
      <c r="AB63" s="1"/>
      <c r="AC63" s="1"/>
      <c r="AD63" s="1"/>
      <c r="AE63" s="88"/>
    </row>
    <row r="64" spans="1:31" ht="12.75">
      <c r="A64" s="2"/>
      <c r="B64" s="1"/>
      <c r="C64" s="1"/>
      <c r="D64" s="1"/>
      <c r="E64" s="1"/>
      <c r="F64" s="1"/>
      <c r="G64" s="1"/>
      <c r="H64" s="289">
        <f>H21</f>
        <v>7</v>
      </c>
      <c r="I64" s="1"/>
      <c r="J64" s="118"/>
      <c r="K64" s="117"/>
      <c r="L64" s="1"/>
      <c r="M64" s="118"/>
      <c r="N64" s="113"/>
      <c r="O64" s="113"/>
      <c r="P64" s="113"/>
      <c r="Q64" s="113"/>
      <c r="R64" s="113"/>
      <c r="S64" s="113"/>
      <c r="T64" s="113"/>
      <c r="U64" s="117"/>
      <c r="V64" s="1"/>
      <c r="W64" s="1"/>
      <c r="X64" s="1"/>
      <c r="Y64" s="1"/>
      <c r="Z64" s="1"/>
      <c r="AA64" s="1"/>
      <c r="AB64" s="1"/>
      <c r="AC64" s="1"/>
      <c r="AD64" s="1"/>
      <c r="AE64" s="88"/>
    </row>
    <row r="65" spans="1:31" ht="13.5" thickBot="1">
      <c r="A65" s="2"/>
      <c r="B65" s="1"/>
      <c r="C65" s="1"/>
      <c r="D65" s="1"/>
      <c r="E65" s="1"/>
      <c r="F65" s="1"/>
      <c r="G65" s="1"/>
      <c r="H65" s="290"/>
      <c r="I65" s="1"/>
      <c r="J65" s="118"/>
      <c r="K65" s="117"/>
      <c r="L65" s="1"/>
      <c r="M65" s="118"/>
      <c r="N65" s="113"/>
      <c r="O65" s="113"/>
      <c r="P65" s="113"/>
      <c r="Q65" s="113"/>
      <c r="R65" s="113"/>
      <c r="S65" s="113"/>
      <c r="T65" s="247" t="s">
        <v>32</v>
      </c>
      <c r="U65" s="126"/>
      <c r="V65" s="4"/>
      <c r="W65" s="4"/>
      <c r="X65" s="4"/>
      <c r="Y65" s="1"/>
      <c r="Z65" s="1"/>
      <c r="AA65" s="1"/>
      <c r="AB65" s="1"/>
      <c r="AC65" s="1"/>
      <c r="AD65" s="1"/>
      <c r="AE65" s="88"/>
    </row>
    <row r="66" spans="1:31" ht="13.5" thickBot="1">
      <c r="A66" s="2"/>
      <c r="B66" s="1"/>
      <c r="C66" s="1"/>
      <c r="D66" s="1"/>
      <c r="E66" s="1"/>
      <c r="F66" s="1"/>
      <c r="G66" s="1"/>
      <c r="H66" s="1"/>
      <c r="I66" s="1"/>
      <c r="J66" s="118"/>
      <c r="K66" s="117"/>
      <c r="L66" s="1"/>
      <c r="M66" s="118"/>
      <c r="N66" s="113"/>
      <c r="O66" s="113"/>
      <c r="P66" s="113"/>
      <c r="Q66" s="113"/>
      <c r="R66" s="113"/>
      <c r="S66" s="113"/>
      <c r="T66" s="247"/>
      <c r="U66" s="117"/>
      <c r="V66" s="1"/>
      <c r="W66" s="1"/>
      <c r="X66" s="1"/>
      <c r="Y66" s="1"/>
      <c r="Z66" s="1"/>
      <c r="AA66" s="1"/>
      <c r="AB66" s="1"/>
      <c r="AC66" s="1"/>
      <c r="AD66" s="1"/>
      <c r="AE66" s="88"/>
    </row>
    <row r="67" spans="1:31" ht="13.5" thickBot="1">
      <c r="A67" s="2"/>
      <c r="B67" s="1"/>
      <c r="C67" s="1"/>
      <c r="D67" s="1"/>
      <c r="E67" s="1"/>
      <c r="F67" s="1"/>
      <c r="G67" s="1"/>
      <c r="H67" s="1"/>
      <c r="I67" s="1"/>
      <c r="J67" s="118"/>
      <c r="K67" s="117"/>
      <c r="L67" s="1"/>
      <c r="M67" s="118"/>
      <c r="N67" s="113"/>
      <c r="O67" s="113"/>
      <c r="P67" s="113"/>
      <c r="Q67" s="113"/>
      <c r="R67" s="113"/>
      <c r="S67" s="113"/>
      <c r="T67" s="113"/>
      <c r="U67" s="117"/>
      <c r="V67" s="1"/>
      <c r="W67" s="1"/>
      <c r="X67" s="1"/>
      <c r="Y67" s="249">
        <f>'Config.'!T37</f>
        <v>83.34375</v>
      </c>
      <c r="Z67" s="269"/>
      <c r="AA67" s="94" t="s">
        <v>43</v>
      </c>
      <c r="AB67" s="1"/>
      <c r="AC67" s="1"/>
      <c r="AD67" s="1"/>
      <c r="AE67" s="88"/>
    </row>
    <row r="68" spans="1:31" ht="12.75">
      <c r="A68" s="2"/>
      <c r="B68" s="1"/>
      <c r="C68" s="1"/>
      <c r="D68" s="1"/>
      <c r="E68" s="1"/>
      <c r="F68" s="1"/>
      <c r="G68" s="1"/>
      <c r="H68" s="1"/>
      <c r="I68" s="1"/>
      <c r="J68" s="118"/>
      <c r="K68" s="81"/>
      <c r="L68" s="1"/>
      <c r="M68" s="119"/>
      <c r="N68" s="120"/>
      <c r="O68" s="120"/>
      <c r="P68" s="120"/>
      <c r="Q68" s="120"/>
      <c r="R68" s="120"/>
      <c r="S68" s="113"/>
      <c r="T68" s="113"/>
      <c r="U68" s="117"/>
      <c r="V68" s="1"/>
      <c r="W68" s="1"/>
      <c r="X68" s="1"/>
      <c r="Y68" s="1"/>
      <c r="Z68" s="1"/>
      <c r="AA68" s="1"/>
      <c r="AB68" s="1"/>
      <c r="AC68" s="1"/>
      <c r="AD68" s="1"/>
      <c r="AE68" s="88"/>
    </row>
    <row r="69" spans="1:31" ht="13.5" thickBot="1">
      <c r="A69" s="2"/>
      <c r="B69" s="1"/>
      <c r="C69" s="3"/>
      <c r="D69" s="3"/>
      <c r="E69" s="3"/>
      <c r="F69" s="3"/>
      <c r="G69" s="3"/>
      <c r="H69" s="3"/>
      <c r="I69" s="1"/>
      <c r="J69" s="118"/>
      <c r="K69" s="111"/>
      <c r="L69" s="1"/>
      <c r="M69" s="118"/>
      <c r="N69" s="113"/>
      <c r="O69" s="113"/>
      <c r="P69" s="113"/>
      <c r="Q69" s="113"/>
      <c r="R69" s="113"/>
      <c r="S69" s="113"/>
      <c r="T69" s="113"/>
      <c r="U69" s="117"/>
      <c r="V69" s="1"/>
      <c r="W69" s="1"/>
      <c r="X69" s="1"/>
      <c r="Y69" s="1"/>
      <c r="Z69" s="1"/>
      <c r="AA69" s="1"/>
      <c r="AB69" s="1"/>
      <c r="AC69" s="1"/>
      <c r="AD69" s="1"/>
      <c r="AE69" s="88"/>
    </row>
    <row r="70" spans="1:31" ht="12.75">
      <c r="A70" s="2"/>
      <c r="B70" s="1"/>
      <c r="C70" s="1"/>
      <c r="D70" s="1"/>
      <c r="E70" s="1"/>
      <c r="F70" s="1"/>
      <c r="G70" s="1"/>
      <c r="H70" s="1"/>
      <c r="I70" s="1"/>
      <c r="J70" s="118"/>
      <c r="K70" s="117"/>
      <c r="L70" s="1"/>
      <c r="M70" s="118"/>
      <c r="N70" s="113"/>
      <c r="O70" s="113"/>
      <c r="P70" s="113"/>
      <c r="Q70" s="113"/>
      <c r="R70" s="113"/>
      <c r="S70" s="113"/>
      <c r="T70" s="113"/>
      <c r="U70" s="117"/>
      <c r="V70" s="1"/>
      <c r="W70" s="1"/>
      <c r="X70" s="1"/>
      <c r="Y70" s="1"/>
      <c r="Z70" s="1"/>
      <c r="AA70" s="1"/>
      <c r="AB70" s="1"/>
      <c r="AC70" s="1"/>
      <c r="AD70" s="1"/>
      <c r="AE70" s="88"/>
    </row>
    <row r="71" spans="1:31" ht="13.5" thickBot="1">
      <c r="A71" s="2"/>
      <c r="B71" s="1"/>
      <c r="C71" s="1"/>
      <c r="D71" s="1"/>
      <c r="E71" s="1"/>
      <c r="F71" s="1"/>
      <c r="G71" s="1"/>
      <c r="H71" s="1"/>
      <c r="I71" s="1"/>
      <c r="J71" s="118"/>
      <c r="K71" s="117"/>
      <c r="L71" s="1"/>
      <c r="M71" s="118"/>
      <c r="N71" s="113"/>
      <c r="O71" s="113"/>
      <c r="P71" s="113"/>
      <c r="Q71" s="113"/>
      <c r="R71" s="113"/>
      <c r="S71" s="113"/>
      <c r="T71" s="113"/>
      <c r="U71" s="117"/>
      <c r="V71" s="1"/>
      <c r="W71" s="1"/>
      <c r="X71" s="1"/>
      <c r="Y71" s="1"/>
      <c r="Z71" s="1"/>
      <c r="AA71" s="1"/>
      <c r="AB71" s="1"/>
      <c r="AC71" s="1"/>
      <c r="AD71" s="1"/>
      <c r="AE71" s="88"/>
    </row>
    <row r="72" spans="1:31" ht="13.5" thickBot="1">
      <c r="A72" s="245">
        <f>A29</f>
        <v>79.25</v>
      </c>
      <c r="B72" s="246"/>
      <c r="C72" s="1"/>
      <c r="D72" s="1"/>
      <c r="E72" s="1"/>
      <c r="F72" s="1"/>
      <c r="G72" s="1"/>
      <c r="H72" s="1"/>
      <c r="I72" s="1"/>
      <c r="J72" s="118"/>
      <c r="K72" s="117"/>
      <c r="L72" s="1"/>
      <c r="M72" s="118"/>
      <c r="N72" s="113"/>
      <c r="O72" s="113"/>
      <c r="P72" s="113"/>
      <c r="Q72" s="113"/>
      <c r="R72" s="113"/>
      <c r="S72" s="272">
        <f>S29</f>
        <v>77.5</v>
      </c>
      <c r="T72" s="273"/>
      <c r="U72" s="117"/>
      <c r="V72" s="1"/>
      <c r="W72" s="1"/>
      <c r="X72" s="1"/>
      <c r="Y72" s="1"/>
      <c r="Z72" s="1"/>
      <c r="AA72" s="1"/>
      <c r="AB72" s="1"/>
      <c r="AC72" s="1"/>
      <c r="AD72" s="1"/>
      <c r="AE72" s="88"/>
    </row>
    <row r="73" spans="1:31" ht="12.75">
      <c r="A73" s="2"/>
      <c r="B73" s="1"/>
      <c r="C73" s="1"/>
      <c r="D73" s="1"/>
      <c r="E73" s="1"/>
      <c r="F73" s="1"/>
      <c r="G73" s="1"/>
      <c r="H73" s="1"/>
      <c r="I73" s="1"/>
      <c r="J73" s="118"/>
      <c r="K73" s="117"/>
      <c r="L73" s="1"/>
      <c r="M73" s="118"/>
      <c r="N73" s="113"/>
      <c r="O73" s="113"/>
      <c r="P73" s="113"/>
      <c r="Q73" s="113"/>
      <c r="R73" s="113"/>
      <c r="S73" s="113"/>
      <c r="T73" s="113"/>
      <c r="U73" s="117"/>
      <c r="V73" s="1"/>
      <c r="W73" s="1"/>
      <c r="X73" s="1"/>
      <c r="Y73" s="1"/>
      <c r="Z73" s="1"/>
      <c r="AA73" s="1"/>
      <c r="AB73" s="1"/>
      <c r="AC73" s="1"/>
      <c r="AD73" s="1"/>
      <c r="AE73" s="88"/>
    </row>
    <row r="74" spans="1:31" ht="12.75">
      <c r="A74" s="2"/>
      <c r="B74" s="1"/>
      <c r="C74" s="1"/>
      <c r="D74" s="1"/>
      <c r="E74" s="1"/>
      <c r="F74" s="1"/>
      <c r="G74" s="1"/>
      <c r="H74" s="1"/>
      <c r="I74" s="1"/>
      <c r="J74" s="118"/>
      <c r="K74" s="117"/>
      <c r="L74" s="1"/>
      <c r="M74" s="118"/>
      <c r="N74" s="113"/>
      <c r="O74" s="113"/>
      <c r="P74" s="113"/>
      <c r="Q74" s="113"/>
      <c r="R74" s="113"/>
      <c r="S74" s="113"/>
      <c r="T74" s="113"/>
      <c r="U74" s="117"/>
      <c r="V74" s="1"/>
      <c r="W74" s="1"/>
      <c r="X74" s="1"/>
      <c r="Y74" s="1"/>
      <c r="Z74" s="1"/>
      <c r="AA74" s="1"/>
      <c r="AB74" s="1"/>
      <c r="AC74" s="1"/>
      <c r="AD74" s="1"/>
      <c r="AE74" s="88"/>
    </row>
    <row r="75" spans="1:31" ht="13.5" thickBot="1">
      <c r="A75" s="2"/>
      <c r="B75" s="1"/>
      <c r="C75" s="1"/>
      <c r="D75" s="1"/>
      <c r="E75" s="1"/>
      <c r="F75" s="1"/>
      <c r="G75" s="1"/>
      <c r="H75" s="1"/>
      <c r="I75" s="1"/>
      <c r="J75" s="118"/>
      <c r="K75" s="117"/>
      <c r="L75" s="1"/>
      <c r="M75" s="121"/>
      <c r="N75" s="122"/>
      <c r="O75" s="122"/>
      <c r="P75" s="122"/>
      <c r="Q75" s="122"/>
      <c r="R75" s="122"/>
      <c r="S75" s="122"/>
      <c r="T75" s="122"/>
      <c r="U75" s="117"/>
      <c r="V75" s="1"/>
      <c r="W75" s="1"/>
      <c r="X75" s="1"/>
      <c r="Y75" s="1"/>
      <c r="Z75" s="1"/>
      <c r="AA75" s="1"/>
      <c r="AB75" s="1"/>
      <c r="AC75" s="1"/>
      <c r="AD75" s="1"/>
      <c r="AE75" s="88"/>
    </row>
    <row r="76" spans="1:31" ht="12.75">
      <c r="A76" s="110"/>
      <c r="B76" s="4"/>
      <c r="C76" s="4"/>
      <c r="D76" s="4"/>
      <c r="E76" s="1"/>
      <c r="F76" s="4"/>
      <c r="G76" s="1"/>
      <c r="H76" s="1"/>
      <c r="I76" s="1"/>
      <c r="J76" s="118"/>
      <c r="K76" s="81"/>
      <c r="L76" s="1"/>
      <c r="M76" s="118"/>
      <c r="N76" s="113"/>
      <c r="O76" s="113"/>
      <c r="P76" s="113"/>
      <c r="Q76" s="113"/>
      <c r="R76" s="113"/>
      <c r="S76" s="113"/>
      <c r="T76" s="113"/>
      <c r="U76" s="117"/>
      <c r="V76" s="1"/>
      <c r="W76" s="1"/>
      <c r="X76" s="1"/>
      <c r="Y76" s="1"/>
      <c r="Z76" s="1"/>
      <c r="AA76" s="1"/>
      <c r="AB76" s="1"/>
      <c r="AC76" s="1"/>
      <c r="AD76" s="1"/>
      <c r="AE76" s="88"/>
    </row>
    <row r="77" spans="1:31" ht="13.5" thickBot="1">
      <c r="A77" s="2"/>
      <c r="B77" s="1"/>
      <c r="C77" s="1"/>
      <c r="D77" s="1"/>
      <c r="E77" s="3"/>
      <c r="F77" s="3"/>
      <c r="G77" s="3"/>
      <c r="H77" s="3"/>
      <c r="I77" s="1"/>
      <c r="J77" s="118"/>
      <c r="K77" s="111"/>
      <c r="L77" s="1"/>
      <c r="M77" s="118"/>
      <c r="N77" s="113"/>
      <c r="O77" s="113"/>
      <c r="P77" s="113"/>
      <c r="Q77" s="113"/>
      <c r="R77" s="113"/>
      <c r="S77" s="113"/>
      <c r="T77" s="113"/>
      <c r="U77" s="117"/>
      <c r="V77" s="1"/>
      <c r="W77" s="1"/>
      <c r="X77" s="1"/>
      <c r="Y77" s="1"/>
      <c r="Z77" s="1"/>
      <c r="AA77" s="1"/>
      <c r="AB77" s="1"/>
      <c r="AC77" s="1"/>
      <c r="AD77" s="1"/>
      <c r="AE77" s="88"/>
    </row>
    <row r="78" spans="1:31" ht="12.75">
      <c r="A78" s="2"/>
      <c r="B78" s="1"/>
      <c r="C78" s="1"/>
      <c r="D78" s="1"/>
      <c r="E78" s="1"/>
      <c r="F78" s="1"/>
      <c r="G78" s="1"/>
      <c r="H78" s="1"/>
      <c r="I78" s="1"/>
      <c r="J78" s="118"/>
      <c r="K78" s="117"/>
      <c r="L78" s="1"/>
      <c r="M78" s="118"/>
      <c r="N78" s="113"/>
      <c r="O78" s="113"/>
      <c r="P78" s="113"/>
      <c r="Q78" s="113"/>
      <c r="R78" s="113"/>
      <c r="S78" s="113"/>
      <c r="T78" s="113"/>
      <c r="U78" s="117"/>
      <c r="V78" s="1"/>
      <c r="W78" s="1"/>
      <c r="X78" s="1"/>
      <c r="Y78" s="1"/>
      <c r="Z78" s="1"/>
      <c r="AA78" s="1"/>
      <c r="AB78" s="1"/>
      <c r="AC78" s="1"/>
      <c r="AD78" s="1"/>
      <c r="AE78" s="88"/>
    </row>
    <row r="79" spans="1:31" ht="13.5" thickBot="1">
      <c r="A79" s="2"/>
      <c r="B79" s="1"/>
      <c r="C79" s="1"/>
      <c r="D79" s="1"/>
      <c r="E79" s="1"/>
      <c r="F79" s="1"/>
      <c r="G79" s="1"/>
      <c r="H79" s="1"/>
      <c r="I79" s="1"/>
      <c r="J79" s="123"/>
      <c r="K79" s="127"/>
      <c r="L79" s="1"/>
      <c r="M79" s="123"/>
      <c r="N79" s="124"/>
      <c r="O79" s="124"/>
      <c r="P79" s="124"/>
      <c r="Q79" s="124"/>
      <c r="R79" s="124"/>
      <c r="S79" s="124"/>
      <c r="T79" s="124"/>
      <c r="U79" s="127"/>
      <c r="V79" s="1"/>
      <c r="W79" s="4"/>
      <c r="X79" s="4"/>
      <c r="Y79" s="4"/>
      <c r="Z79" s="4"/>
      <c r="AA79" s="1"/>
      <c r="AB79" s="1"/>
      <c r="AC79" s="1"/>
      <c r="AD79" s="1"/>
      <c r="AE79" s="88"/>
    </row>
    <row r="80" spans="1:31" ht="13.5" thickTop="1">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88"/>
    </row>
    <row r="81" spans="1:31" ht="12.75">
      <c r="A81" s="2"/>
      <c r="B81" s="1"/>
      <c r="C81" s="1"/>
      <c r="D81" s="1"/>
      <c r="E81" s="1"/>
      <c r="F81" s="1"/>
      <c r="G81" s="1"/>
      <c r="H81" s="1"/>
      <c r="I81" s="1"/>
      <c r="J81" s="1"/>
      <c r="K81" s="1"/>
      <c r="L81" s="261" t="s">
        <v>44</v>
      </c>
      <c r="M81" s="261"/>
      <c r="N81" s="261"/>
      <c r="O81" s="261"/>
      <c r="P81" s="236">
        <v>3.5</v>
      </c>
      <c r="Q81" s="237"/>
      <c r="R81" s="1"/>
      <c r="S81" s="1"/>
      <c r="T81" s="1"/>
      <c r="U81" s="1"/>
      <c r="V81" s="1"/>
      <c r="W81" s="1"/>
      <c r="X81" s="1"/>
      <c r="Y81" s="1"/>
      <c r="Z81" s="1"/>
      <c r="AA81" s="1"/>
      <c r="AB81" s="1"/>
      <c r="AC81" s="1"/>
      <c r="AD81" s="1"/>
      <c r="AE81" s="88"/>
    </row>
    <row r="82" spans="1:31" ht="12.75">
      <c r="A82" s="2"/>
      <c r="B82" s="1"/>
      <c r="C82" s="1"/>
      <c r="D82" s="1"/>
      <c r="E82" s="1"/>
      <c r="F82" s="1"/>
      <c r="G82" s="1"/>
      <c r="H82" s="1"/>
      <c r="I82" s="1"/>
      <c r="J82" s="1"/>
      <c r="K82" s="1"/>
      <c r="L82" s="1"/>
      <c r="M82" s="1"/>
      <c r="N82" s="240" t="s">
        <v>15</v>
      </c>
      <c r="O82" s="240"/>
      <c r="P82" s="270" t="s">
        <v>62</v>
      </c>
      <c r="Q82" s="241"/>
      <c r="R82" s="1" t="s">
        <v>18</v>
      </c>
      <c r="S82" s="8"/>
      <c r="T82" s="1"/>
      <c r="U82" s="1"/>
      <c r="V82" s="1"/>
      <c r="W82" s="1"/>
      <c r="X82" s="1"/>
      <c r="Y82" s="1"/>
      <c r="Z82" s="1"/>
      <c r="AA82" s="1"/>
      <c r="AB82" s="1"/>
      <c r="AC82" s="1"/>
      <c r="AD82" s="1"/>
      <c r="AE82" s="88"/>
    </row>
    <row r="83" spans="1:31" ht="12.75">
      <c r="A83" s="2"/>
      <c r="B83" s="1"/>
      <c r="C83" s="1"/>
      <c r="D83" s="1"/>
      <c r="E83" s="1"/>
      <c r="F83" s="1"/>
      <c r="G83" s="1"/>
      <c r="H83" s="1"/>
      <c r="I83" s="1"/>
      <c r="J83" s="1"/>
      <c r="K83" s="1"/>
      <c r="L83" s="1"/>
      <c r="M83" s="1"/>
      <c r="N83" s="240" t="s">
        <v>16</v>
      </c>
      <c r="O83" s="240"/>
      <c r="P83" s="238">
        <v>0.1</v>
      </c>
      <c r="Q83" s="238"/>
      <c r="R83" s="9"/>
      <c r="S83" s="9"/>
      <c r="T83" s="1"/>
      <c r="U83" s="1"/>
      <c r="V83" s="1"/>
      <c r="W83" s="1"/>
      <c r="X83" s="1"/>
      <c r="Y83" s="1"/>
      <c r="Z83" s="1"/>
      <c r="AA83" s="1"/>
      <c r="AB83" s="1"/>
      <c r="AC83" s="1"/>
      <c r="AD83" s="1"/>
      <c r="AE83" s="88"/>
    </row>
    <row r="84" spans="1:31" ht="12.75">
      <c r="A84" s="2"/>
      <c r="B84" s="1"/>
      <c r="C84" s="1"/>
      <c r="D84" s="1"/>
      <c r="E84" s="1"/>
      <c r="F84" s="1"/>
      <c r="G84" s="1"/>
      <c r="H84" s="1"/>
      <c r="I84" s="1"/>
      <c r="J84" s="1"/>
      <c r="K84" s="1"/>
      <c r="L84" s="1"/>
      <c r="M84" s="1"/>
      <c r="N84" s="240" t="s">
        <v>17</v>
      </c>
      <c r="O84" s="240"/>
      <c r="P84" s="239">
        <v>0.1875</v>
      </c>
      <c r="Q84" s="239"/>
      <c r="R84" s="8"/>
      <c r="S84" s="8"/>
      <c r="T84" s="1"/>
      <c r="U84" s="1"/>
      <c r="V84" s="1"/>
      <c r="W84" s="1"/>
      <c r="X84" s="1"/>
      <c r="Y84" s="1"/>
      <c r="Z84" s="1"/>
      <c r="AA84" s="1"/>
      <c r="AB84" s="1"/>
      <c r="AC84" s="1"/>
      <c r="AD84" s="1"/>
      <c r="AE84" s="88"/>
    </row>
    <row r="85" spans="1:31" ht="12.75">
      <c r="A85" s="2"/>
      <c r="B85" s="1"/>
      <c r="C85" s="1"/>
      <c r="D85" s="1"/>
      <c r="E85" s="1"/>
      <c r="F85" s="1"/>
      <c r="G85" s="1"/>
      <c r="H85" s="1"/>
      <c r="I85" s="1"/>
      <c r="J85" s="1"/>
      <c r="K85" s="1"/>
      <c r="L85" s="1"/>
      <c r="M85" s="1"/>
      <c r="N85" s="240" t="s">
        <v>35</v>
      </c>
      <c r="O85" s="240"/>
      <c r="P85" s="250" t="s">
        <v>36</v>
      </c>
      <c r="Q85" s="250"/>
      <c r="R85" s="5"/>
      <c r="S85" s="5"/>
      <c r="T85" s="1"/>
      <c r="U85" s="1"/>
      <c r="V85" s="1"/>
      <c r="W85" s="1"/>
      <c r="X85" s="1"/>
      <c r="Y85" s="1"/>
      <c r="Z85" s="1"/>
      <c r="AA85" s="1"/>
      <c r="AB85" s="1"/>
      <c r="AC85" s="1"/>
      <c r="AD85" s="1"/>
      <c r="AE85" s="88"/>
    </row>
    <row r="86" spans="1:31" ht="13.5"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7"/>
    </row>
    <row r="87" spans="1:31" ht="13.5" thickBot="1">
      <c r="A87" s="85"/>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7"/>
    </row>
    <row r="88" spans="1:31" ht="18.75" thickBot="1">
      <c r="A88" s="2"/>
      <c r="B88" s="1"/>
      <c r="C88" s="1"/>
      <c r="D88" s="1"/>
      <c r="E88" s="1"/>
      <c r="F88" s="1"/>
      <c r="G88" s="1"/>
      <c r="H88" s="1"/>
      <c r="I88" s="1"/>
      <c r="J88" s="1"/>
      <c r="K88" s="1"/>
      <c r="L88" s="1"/>
      <c r="M88" s="248" t="s">
        <v>97</v>
      </c>
      <c r="N88" s="248"/>
      <c r="O88" s="248"/>
      <c r="P88" s="248"/>
      <c r="Q88" s="248"/>
      <c r="R88" s="248"/>
      <c r="S88" s="248"/>
      <c r="T88" s="248"/>
      <c r="U88" s="248"/>
      <c r="V88" s="1"/>
      <c r="W88" s="1"/>
      <c r="X88" s="1"/>
      <c r="Y88" s="259">
        <f>'Config.'!$D$12</f>
        <v>36</v>
      </c>
      <c r="Z88" s="246"/>
      <c r="AA88" s="101" t="s">
        <v>85</v>
      </c>
      <c r="AB88" s="1"/>
      <c r="AC88" s="98">
        <f>'Config.'!$D$12+1.25</f>
        <v>37.25</v>
      </c>
      <c r="AD88" s="99" t="s">
        <v>83</v>
      </c>
      <c r="AE88" s="88"/>
    </row>
    <row r="89" spans="1:31" ht="13.5" thickBot="1">
      <c r="A89" s="2"/>
      <c r="B89" s="1"/>
      <c r="C89" s="1"/>
      <c r="D89" s="1"/>
      <c r="E89" s="1"/>
      <c r="F89" s="1"/>
      <c r="G89" s="1"/>
      <c r="H89" s="1"/>
      <c r="I89" s="1"/>
      <c r="J89" s="1"/>
      <c r="K89" s="1"/>
      <c r="L89" s="1"/>
      <c r="M89" s="105"/>
      <c r="N89" s="89"/>
      <c r="O89" s="89"/>
      <c r="P89" s="255">
        <f>P3</f>
        <v>35.8125</v>
      </c>
      <c r="Q89" s="256"/>
      <c r="R89" s="90"/>
      <c r="S89" s="90"/>
      <c r="T89" s="89"/>
      <c r="U89" s="10"/>
      <c r="V89" s="1"/>
      <c r="W89" s="1"/>
      <c r="X89" s="1"/>
      <c r="Y89" s="249">
        <f>'Config.'!$D$13</f>
        <v>84.1875</v>
      </c>
      <c r="Z89" s="246"/>
      <c r="AA89" s="18" t="s">
        <v>82</v>
      </c>
      <c r="AB89" s="1"/>
      <c r="AC89" s="98">
        <f>Y89+13/16</f>
        <v>85</v>
      </c>
      <c r="AD89" s="99" t="s">
        <v>84</v>
      </c>
      <c r="AE89" s="88"/>
    </row>
    <row r="90" spans="1:31" ht="13.5" thickBot="1">
      <c r="A90" s="2"/>
      <c r="B90" s="1"/>
      <c r="C90" s="1"/>
      <c r="D90" s="1"/>
      <c r="E90" s="1"/>
      <c r="F90" s="1"/>
      <c r="G90" s="1"/>
      <c r="H90" s="1"/>
      <c r="I90" s="1"/>
      <c r="J90" s="1"/>
      <c r="K90" s="1"/>
      <c r="L90" s="1"/>
      <c r="M90" s="105"/>
      <c r="N90" s="89"/>
      <c r="O90" s="89"/>
      <c r="P90" s="257"/>
      <c r="Q90" s="258"/>
      <c r="R90" s="107"/>
      <c r="S90" s="90"/>
      <c r="T90" s="89"/>
      <c r="U90" s="10"/>
      <c r="V90" s="1"/>
      <c r="W90" s="1"/>
      <c r="X90" s="1"/>
      <c r="Y90" s="249">
        <f>'Config.'!$D$14</f>
        <v>0.75</v>
      </c>
      <c r="Z90" s="246"/>
      <c r="AA90" s="18" t="s">
        <v>81</v>
      </c>
      <c r="AB90" s="1"/>
      <c r="AE90" s="88"/>
    </row>
    <row r="91" spans="1:31" ht="4.5" customHeight="1" thickBot="1">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88"/>
    </row>
    <row r="92" spans="1:31" ht="14.25" thickBot="1" thickTop="1">
      <c r="A92" s="100"/>
      <c r="B92" s="3"/>
      <c r="C92" s="3"/>
      <c r="D92" s="3"/>
      <c r="E92" s="3"/>
      <c r="F92" s="3"/>
      <c r="G92" s="3"/>
      <c r="H92" s="3"/>
      <c r="I92" s="1"/>
      <c r="J92" s="114"/>
      <c r="K92" s="116"/>
      <c r="L92" s="1"/>
      <c r="M92" s="114"/>
      <c r="N92" s="115"/>
      <c r="O92" s="115"/>
      <c r="P92" s="115"/>
      <c r="Q92" s="115"/>
      <c r="R92" s="115"/>
      <c r="S92" s="115"/>
      <c r="T92" s="115"/>
      <c r="U92" s="116"/>
      <c r="V92" s="1"/>
      <c r="W92" s="3"/>
      <c r="X92" s="3"/>
      <c r="Y92" s="3"/>
      <c r="Z92" s="3"/>
      <c r="AA92" s="1"/>
      <c r="AB92" s="1"/>
      <c r="AC92" s="1"/>
      <c r="AD92" s="1"/>
      <c r="AE92" s="88"/>
    </row>
    <row r="93" spans="1:31" ht="13.5" thickBot="1">
      <c r="A93" s="2"/>
      <c r="B93" s="1"/>
      <c r="C93" s="1"/>
      <c r="D93" s="1"/>
      <c r="E93" s="1"/>
      <c r="F93" s="1"/>
      <c r="G93" s="251">
        <f>G50</f>
        <v>4.75</v>
      </c>
      <c r="H93" s="252"/>
      <c r="I93" s="1"/>
      <c r="J93" s="118"/>
      <c r="K93" s="117"/>
      <c r="L93" s="1"/>
      <c r="M93" s="274">
        <f>M50</f>
        <v>3</v>
      </c>
      <c r="N93" s="273"/>
      <c r="O93" s="113"/>
      <c r="P93" s="113"/>
      <c r="Q93" s="113"/>
      <c r="R93" s="113"/>
      <c r="S93" s="113"/>
      <c r="T93" s="113"/>
      <c r="U93" s="117"/>
      <c r="V93" s="1"/>
      <c r="W93" s="1"/>
      <c r="X93" s="1"/>
      <c r="Y93" s="1"/>
      <c r="Z93" s="1"/>
      <c r="AA93" s="1"/>
      <c r="AB93" s="1"/>
      <c r="AC93" s="1"/>
      <c r="AD93" s="1"/>
      <c r="AE93" s="88"/>
    </row>
    <row r="94" spans="1:31" ht="13.5" thickBot="1">
      <c r="A94" s="2"/>
      <c r="B94" s="1"/>
      <c r="C94" s="1"/>
      <c r="D94" s="1"/>
      <c r="E94" s="1"/>
      <c r="F94" s="1"/>
      <c r="G94" s="92"/>
      <c r="H94" s="92"/>
      <c r="I94" s="1"/>
      <c r="J94" s="118"/>
      <c r="K94" s="117"/>
      <c r="L94" s="1"/>
      <c r="M94" s="118"/>
      <c r="N94" s="113"/>
      <c r="O94" s="113"/>
      <c r="P94" s="113"/>
      <c r="Q94" s="113"/>
      <c r="R94" s="113"/>
      <c r="S94" s="113"/>
      <c r="T94" s="113"/>
      <c r="U94" s="117"/>
      <c r="V94" s="1"/>
      <c r="W94" s="1"/>
      <c r="X94" s="1"/>
      <c r="Y94" s="1"/>
      <c r="Z94" s="1"/>
      <c r="AA94" s="1"/>
      <c r="AB94" s="1"/>
      <c r="AC94" s="1"/>
      <c r="AD94" s="1" t="s">
        <v>47</v>
      </c>
      <c r="AE94" s="88"/>
    </row>
    <row r="95" spans="1:31" ht="12.75">
      <c r="A95" s="2"/>
      <c r="B95" s="1"/>
      <c r="C95" s="1"/>
      <c r="D95" s="1"/>
      <c r="E95" s="1"/>
      <c r="F95" s="1"/>
      <c r="G95" s="4"/>
      <c r="H95" s="1"/>
      <c r="I95" s="1"/>
      <c r="J95" s="118"/>
      <c r="K95" s="81"/>
      <c r="L95" s="1"/>
      <c r="M95" s="119"/>
      <c r="N95" s="120"/>
      <c r="O95" s="113"/>
      <c r="P95" s="113"/>
      <c r="Q95" s="113"/>
      <c r="R95" s="113"/>
      <c r="S95" s="113"/>
      <c r="T95" s="113"/>
      <c r="U95" s="117"/>
      <c r="V95" s="1"/>
      <c r="W95" s="1"/>
      <c r="X95" s="1"/>
      <c r="Y95" s="1"/>
      <c r="Z95" s="1"/>
      <c r="AA95" s="1"/>
      <c r="AB95" s="1"/>
      <c r="AC95" s="1"/>
      <c r="AD95" s="1"/>
      <c r="AE95" s="88"/>
    </row>
    <row r="96" spans="1:31" ht="13.5" thickBot="1">
      <c r="A96" s="2"/>
      <c r="B96" s="1"/>
      <c r="C96" s="1"/>
      <c r="D96" s="1"/>
      <c r="E96" s="1"/>
      <c r="F96" s="1"/>
      <c r="G96" s="3"/>
      <c r="H96" s="3"/>
      <c r="I96" s="1"/>
      <c r="J96" s="118"/>
      <c r="K96" s="111"/>
      <c r="L96" s="84"/>
      <c r="M96" s="118"/>
      <c r="N96" s="113"/>
      <c r="O96" s="113"/>
      <c r="P96" s="113"/>
      <c r="Q96" s="113"/>
      <c r="R96" s="113"/>
      <c r="S96" s="113"/>
      <c r="T96" s="113"/>
      <c r="U96" s="117"/>
      <c r="V96" s="1"/>
      <c r="W96" s="1"/>
      <c r="X96" s="1"/>
      <c r="Y96" s="1"/>
      <c r="Z96" s="1"/>
      <c r="AA96" s="1"/>
      <c r="AB96" s="1"/>
      <c r="AC96" s="1"/>
      <c r="AD96" s="1"/>
      <c r="AE96" s="88"/>
    </row>
    <row r="97" spans="1:31" ht="13.5" thickBot="1">
      <c r="A97" s="2"/>
      <c r="B97" s="1"/>
      <c r="C97" s="1"/>
      <c r="D97" s="1"/>
      <c r="E97" s="249">
        <f>E54</f>
        <v>38.75</v>
      </c>
      <c r="F97" s="246"/>
      <c r="G97" s="1"/>
      <c r="H97" s="1"/>
      <c r="I97" s="1"/>
      <c r="J97" s="118"/>
      <c r="K97" s="117"/>
      <c r="L97" s="93"/>
      <c r="M97" s="118"/>
      <c r="N97" s="113"/>
      <c r="O97" s="274">
        <f>O54</f>
        <v>37</v>
      </c>
      <c r="P97" s="273"/>
      <c r="Q97" s="113"/>
      <c r="R97" s="113"/>
      <c r="S97" s="113"/>
      <c r="T97" s="113"/>
      <c r="U97" s="117"/>
      <c r="V97" s="1"/>
      <c r="W97" s="1"/>
      <c r="X97" s="1"/>
      <c r="Y97" s="1"/>
      <c r="Z97" s="1"/>
      <c r="AA97" s="1"/>
      <c r="AB97" s="1"/>
      <c r="AC97" s="1"/>
      <c r="AD97" s="1"/>
      <c r="AE97" s="88"/>
    </row>
    <row r="98" spans="1:31" ht="12.75">
      <c r="A98" s="2"/>
      <c r="B98" s="1"/>
      <c r="C98" s="1"/>
      <c r="D98" s="1"/>
      <c r="E98" s="1"/>
      <c r="F98" s="1"/>
      <c r="G98" s="1"/>
      <c r="H98" s="1"/>
      <c r="I98" s="1"/>
      <c r="J98" s="118"/>
      <c r="K98" s="117"/>
      <c r="L98" s="93"/>
      <c r="M98" s="118"/>
      <c r="N98" s="113"/>
      <c r="O98" s="113"/>
      <c r="P98" s="113"/>
      <c r="Q98" s="113"/>
      <c r="R98" s="113"/>
      <c r="S98" s="113"/>
      <c r="T98" s="113"/>
      <c r="U98" s="117"/>
      <c r="V98" s="1"/>
      <c r="W98" s="1"/>
      <c r="X98" s="1"/>
      <c r="Y98" s="1"/>
      <c r="Z98" s="1"/>
      <c r="AA98" s="1"/>
      <c r="AB98" s="1"/>
      <c r="AC98" s="1"/>
      <c r="AD98" s="1"/>
      <c r="AE98" s="88"/>
    </row>
    <row r="99" spans="1:31" ht="13.5" thickBot="1">
      <c r="A99" s="2"/>
      <c r="B99" s="1"/>
      <c r="C99" s="1"/>
      <c r="D99" s="1"/>
      <c r="E99" s="1"/>
      <c r="F99" s="1"/>
      <c r="G99" s="1"/>
      <c r="H99" s="1"/>
      <c r="I99" s="1"/>
      <c r="J99" s="118"/>
      <c r="K99" s="117"/>
      <c r="L99" s="93"/>
      <c r="M99" s="118"/>
      <c r="N99" s="113"/>
      <c r="O99" s="113"/>
      <c r="P99" s="113"/>
      <c r="Q99" s="113"/>
      <c r="R99" s="113"/>
      <c r="S99" s="113"/>
      <c r="T99" s="113"/>
      <c r="U99" s="117"/>
      <c r="V99" s="1"/>
      <c r="W99" s="1"/>
      <c r="X99" s="1"/>
      <c r="Y99" s="1"/>
      <c r="Z99" s="1"/>
      <c r="AA99" s="1"/>
      <c r="AB99" s="1"/>
      <c r="AC99" s="1"/>
      <c r="AD99" s="1"/>
      <c r="AE99" s="88"/>
    </row>
    <row r="100" spans="1:31" ht="13.5" thickBot="1">
      <c r="A100" s="2"/>
      <c r="B100" s="1"/>
      <c r="C100" s="1"/>
      <c r="D100" s="1"/>
      <c r="E100" s="1"/>
      <c r="F100" s="1"/>
      <c r="G100" s="1"/>
      <c r="H100" s="1"/>
      <c r="I100" s="1"/>
      <c r="J100" s="118"/>
      <c r="K100" s="117"/>
      <c r="L100" s="93"/>
      <c r="M100" s="118"/>
      <c r="N100" s="113"/>
      <c r="O100" s="113"/>
      <c r="P100" s="113"/>
      <c r="Q100" s="113"/>
      <c r="R100" s="113"/>
      <c r="S100" s="113"/>
      <c r="T100" s="113"/>
      <c r="U100" s="117"/>
      <c r="V100" s="1"/>
      <c r="W100" s="249">
        <f>W57</f>
        <v>48.09375</v>
      </c>
      <c r="X100" s="246"/>
      <c r="Y100" s="1"/>
      <c r="Z100" s="1"/>
      <c r="AA100" s="1"/>
      <c r="AB100" s="1"/>
      <c r="AC100" s="1"/>
      <c r="AD100" s="1"/>
      <c r="AE100" s="88"/>
    </row>
    <row r="101" spans="1:31" ht="12.75">
      <c r="A101" s="2"/>
      <c r="B101" s="1"/>
      <c r="C101" s="1"/>
      <c r="D101" s="1"/>
      <c r="E101" s="1"/>
      <c r="F101" s="1"/>
      <c r="G101" s="1"/>
      <c r="H101" s="1"/>
      <c r="I101" s="1"/>
      <c r="J101" s="118"/>
      <c r="K101" s="117"/>
      <c r="L101" s="93"/>
      <c r="M101" s="118"/>
      <c r="N101" s="113"/>
      <c r="O101" s="113"/>
      <c r="P101" s="113"/>
      <c r="Q101" s="113"/>
      <c r="R101" s="113"/>
      <c r="S101" s="113"/>
      <c r="T101" s="113"/>
      <c r="U101" s="117"/>
      <c r="V101" s="1"/>
      <c r="W101" s="1"/>
      <c r="X101" s="1"/>
      <c r="Y101" s="1"/>
      <c r="Z101" s="1"/>
      <c r="AA101" s="1"/>
      <c r="AB101" s="1"/>
      <c r="AC101" s="1"/>
      <c r="AD101" s="1"/>
      <c r="AE101" s="88"/>
    </row>
    <row r="102" spans="1:31" ht="13.5" thickBot="1">
      <c r="A102" s="2"/>
      <c r="B102" s="1"/>
      <c r="C102" s="1"/>
      <c r="D102" s="1"/>
      <c r="E102" s="1"/>
      <c r="F102" s="1"/>
      <c r="G102" s="1"/>
      <c r="H102" s="1"/>
      <c r="I102" s="1"/>
      <c r="J102" s="118"/>
      <c r="K102" s="117"/>
      <c r="L102" s="93"/>
      <c r="M102" s="118"/>
      <c r="N102" s="113"/>
      <c r="O102" s="113"/>
      <c r="P102" s="113"/>
      <c r="Q102" s="113"/>
      <c r="R102" s="113"/>
      <c r="S102" s="113"/>
      <c r="T102" s="113"/>
      <c r="U102" s="117"/>
      <c r="V102" s="1"/>
      <c r="W102" s="1"/>
      <c r="X102" s="1"/>
      <c r="Y102" s="1"/>
      <c r="Z102" s="1"/>
      <c r="AA102" s="1"/>
      <c r="AB102" s="1"/>
      <c r="AC102" s="1"/>
      <c r="AD102" s="1"/>
      <c r="AE102" s="88"/>
    </row>
    <row r="103" spans="1:31" ht="12.75">
      <c r="A103" s="2"/>
      <c r="B103" s="1"/>
      <c r="C103" s="1"/>
      <c r="D103" s="1"/>
      <c r="E103" s="1"/>
      <c r="F103" s="1"/>
      <c r="G103" s="1"/>
      <c r="H103" s="1"/>
      <c r="I103" s="1"/>
      <c r="J103" s="118"/>
      <c r="K103" s="81"/>
      <c r="L103" s="93"/>
      <c r="M103" s="119"/>
      <c r="N103" s="120"/>
      <c r="O103" s="120"/>
      <c r="P103" s="120"/>
      <c r="Q103" s="113"/>
      <c r="R103" s="113"/>
      <c r="S103" s="113"/>
      <c r="T103" s="113"/>
      <c r="U103" s="117"/>
      <c r="V103" s="1"/>
      <c r="W103" s="1"/>
      <c r="X103" s="1"/>
      <c r="Y103" s="1"/>
      <c r="Z103" s="1"/>
      <c r="AA103" s="1"/>
      <c r="AB103" s="1"/>
      <c r="AC103" s="1"/>
      <c r="AD103" s="1"/>
      <c r="AE103" s="88"/>
    </row>
    <row r="104" spans="1:31" ht="13.5" thickBot="1">
      <c r="A104" s="2"/>
      <c r="B104" s="1"/>
      <c r="C104" s="1"/>
      <c r="D104" s="1"/>
      <c r="E104" s="3"/>
      <c r="F104" s="3"/>
      <c r="G104" s="3"/>
      <c r="H104" s="3"/>
      <c r="I104" s="1"/>
      <c r="J104" s="118"/>
      <c r="K104" s="111"/>
      <c r="L104" s="93"/>
      <c r="M104" s="118"/>
      <c r="N104" s="113"/>
      <c r="O104" s="113"/>
      <c r="P104" s="113"/>
      <c r="Q104" s="113"/>
      <c r="R104" s="113"/>
      <c r="S104" s="113"/>
      <c r="T104" s="113"/>
      <c r="U104" s="117"/>
      <c r="V104" s="1"/>
      <c r="W104" s="1"/>
      <c r="X104" s="1"/>
      <c r="Y104" s="1"/>
      <c r="Z104" s="1"/>
      <c r="AA104" s="1"/>
      <c r="AB104" s="1"/>
      <c r="AC104" s="1"/>
      <c r="AD104" s="1"/>
      <c r="AE104" s="88"/>
    </row>
    <row r="105" spans="1:31" ht="13.5" thickBot="1">
      <c r="A105" s="2"/>
      <c r="B105" s="1"/>
      <c r="C105" s="1"/>
      <c r="D105" s="1"/>
      <c r="E105" s="82"/>
      <c r="F105" s="82"/>
      <c r="G105" s="1"/>
      <c r="H105" s="1"/>
      <c r="I105" s="1"/>
      <c r="J105" s="118"/>
      <c r="K105" s="117"/>
      <c r="L105" s="93"/>
      <c r="M105" s="118"/>
      <c r="N105" s="113"/>
      <c r="O105" s="128"/>
      <c r="P105" s="129"/>
      <c r="Q105" s="113"/>
      <c r="R105" s="113"/>
      <c r="S105" s="113"/>
      <c r="T105" s="113"/>
      <c r="U105" s="117"/>
      <c r="V105" s="1"/>
      <c r="W105" s="1"/>
      <c r="X105" s="1"/>
      <c r="Y105" s="1"/>
      <c r="Z105" s="1"/>
      <c r="AA105" s="1"/>
      <c r="AB105" s="1"/>
      <c r="AC105" s="1"/>
      <c r="AD105" s="1"/>
      <c r="AE105" s="88"/>
    </row>
    <row r="106" spans="1:31" ht="13.5" thickBot="1">
      <c r="A106" s="2"/>
      <c r="B106" s="1"/>
      <c r="C106" s="249">
        <f>C63</f>
        <v>49.25</v>
      </c>
      <c r="D106" s="246"/>
      <c r="E106" s="1"/>
      <c r="F106" s="1"/>
      <c r="G106" s="1"/>
      <c r="H106" s="1"/>
      <c r="I106" s="1"/>
      <c r="J106" s="118"/>
      <c r="K106" s="117"/>
      <c r="L106" s="1"/>
      <c r="M106" s="118"/>
      <c r="N106" s="113"/>
      <c r="O106" s="129"/>
      <c r="P106" s="129"/>
      <c r="Q106" s="272">
        <f>Q63</f>
        <v>47.5</v>
      </c>
      <c r="R106" s="273"/>
      <c r="S106" s="113"/>
      <c r="T106" s="113"/>
      <c r="U106" s="117"/>
      <c r="V106" s="1"/>
      <c r="W106" s="1"/>
      <c r="X106" s="1"/>
      <c r="Y106" s="1"/>
      <c r="Z106" s="1"/>
      <c r="AA106" s="1"/>
      <c r="AB106" s="1"/>
      <c r="AC106" s="1"/>
      <c r="AD106" s="1"/>
      <c r="AE106" s="88"/>
    </row>
    <row r="107" spans="1:31" ht="12.75">
      <c r="A107" s="2"/>
      <c r="B107" s="1"/>
      <c r="C107" s="1"/>
      <c r="D107" s="1"/>
      <c r="E107" s="1"/>
      <c r="F107" s="1"/>
      <c r="G107" s="1"/>
      <c r="H107" s="289">
        <f>H21</f>
        <v>7</v>
      </c>
      <c r="I107" s="1"/>
      <c r="J107" s="118"/>
      <c r="K107" s="117"/>
      <c r="L107" s="1"/>
      <c r="M107" s="118"/>
      <c r="N107" s="113"/>
      <c r="O107" s="113"/>
      <c r="P107" s="113"/>
      <c r="Q107" s="113"/>
      <c r="R107" s="113"/>
      <c r="S107" s="113"/>
      <c r="T107" s="113"/>
      <c r="U107" s="117"/>
      <c r="V107" s="1"/>
      <c r="W107" s="1"/>
      <c r="X107" s="1"/>
      <c r="Y107" s="1"/>
      <c r="Z107" s="1"/>
      <c r="AA107" s="1"/>
      <c r="AB107" s="1"/>
      <c r="AC107" s="1"/>
      <c r="AD107" s="1"/>
      <c r="AE107" s="88"/>
    </row>
    <row r="108" spans="1:31" ht="13.5" thickBot="1">
      <c r="A108" s="2"/>
      <c r="B108" s="1"/>
      <c r="C108" s="1"/>
      <c r="D108" s="1"/>
      <c r="E108" s="1"/>
      <c r="F108" s="1"/>
      <c r="G108" s="1"/>
      <c r="H108" s="290"/>
      <c r="I108" s="1"/>
      <c r="J108" s="118"/>
      <c r="K108" s="117"/>
      <c r="L108" s="1"/>
      <c r="M108" s="118"/>
      <c r="N108" s="113"/>
      <c r="O108" s="113"/>
      <c r="P108" s="113"/>
      <c r="Q108" s="113"/>
      <c r="R108" s="113"/>
      <c r="S108" s="113"/>
      <c r="T108" s="247" t="s">
        <v>32</v>
      </c>
      <c r="U108" s="126"/>
      <c r="V108" s="4"/>
      <c r="W108" s="4"/>
      <c r="X108" s="4"/>
      <c r="Y108" s="1"/>
      <c r="Z108" s="1"/>
      <c r="AA108" s="1"/>
      <c r="AB108" s="1"/>
      <c r="AC108" s="1"/>
      <c r="AD108" s="1"/>
      <c r="AE108" s="88"/>
    </row>
    <row r="109" spans="1:31" ht="13.5" thickBot="1">
      <c r="A109" s="2"/>
      <c r="B109" s="1"/>
      <c r="C109" s="1"/>
      <c r="D109" s="1"/>
      <c r="E109" s="1"/>
      <c r="F109" s="1"/>
      <c r="G109" s="1"/>
      <c r="H109" s="1"/>
      <c r="I109" s="1"/>
      <c r="J109" s="118"/>
      <c r="K109" s="117"/>
      <c r="L109" s="1"/>
      <c r="M109" s="118"/>
      <c r="N109" s="113"/>
      <c r="O109" s="113"/>
      <c r="P109" s="113"/>
      <c r="Q109" s="113"/>
      <c r="R109" s="113"/>
      <c r="S109" s="113"/>
      <c r="T109" s="247"/>
      <c r="U109" s="117"/>
      <c r="V109" s="1"/>
      <c r="W109" s="1"/>
      <c r="X109" s="1"/>
      <c r="Y109" s="1"/>
      <c r="Z109" s="1"/>
      <c r="AA109" s="1"/>
      <c r="AB109" s="1"/>
      <c r="AC109" s="1"/>
      <c r="AD109" s="1"/>
      <c r="AE109" s="88"/>
    </row>
    <row r="110" spans="1:31" ht="13.5" thickBot="1">
      <c r="A110" s="2"/>
      <c r="B110" s="1"/>
      <c r="C110" s="1"/>
      <c r="D110" s="1"/>
      <c r="E110" s="1"/>
      <c r="F110" s="1"/>
      <c r="G110" s="1"/>
      <c r="H110" s="1"/>
      <c r="I110" s="1"/>
      <c r="J110" s="118"/>
      <c r="K110" s="117"/>
      <c r="L110" s="1"/>
      <c r="M110" s="118"/>
      <c r="N110" s="113"/>
      <c r="O110" s="113"/>
      <c r="P110" s="113"/>
      <c r="Q110" s="113"/>
      <c r="R110" s="113"/>
      <c r="S110" s="113"/>
      <c r="T110" s="113"/>
      <c r="U110" s="117"/>
      <c r="V110" s="1"/>
      <c r="W110" s="1"/>
      <c r="X110" s="1"/>
      <c r="Y110" s="245">
        <f>'Config.'!T37</f>
        <v>83.34375</v>
      </c>
      <c r="Z110" s="246"/>
      <c r="AA110" s="94" t="s">
        <v>43</v>
      </c>
      <c r="AB110" s="1"/>
      <c r="AC110" s="1"/>
      <c r="AD110" s="1"/>
      <c r="AE110" s="88"/>
    </row>
    <row r="111" spans="1:31" ht="12.75">
      <c r="A111" s="2"/>
      <c r="B111" s="1"/>
      <c r="C111" s="1"/>
      <c r="D111" s="1"/>
      <c r="E111" s="1"/>
      <c r="F111" s="1"/>
      <c r="G111" s="1"/>
      <c r="H111" s="1"/>
      <c r="I111" s="1"/>
      <c r="J111" s="118"/>
      <c r="K111" s="81"/>
      <c r="L111" s="1"/>
      <c r="M111" s="119"/>
      <c r="N111" s="120"/>
      <c r="O111" s="120"/>
      <c r="P111" s="120"/>
      <c r="Q111" s="120"/>
      <c r="R111" s="120"/>
      <c r="S111" s="113"/>
      <c r="T111" s="113"/>
      <c r="U111" s="117"/>
      <c r="V111" s="1"/>
      <c r="W111" s="1"/>
      <c r="X111" s="1"/>
      <c r="Y111" s="1"/>
      <c r="Z111" s="1"/>
      <c r="AA111" s="1"/>
      <c r="AB111" s="1"/>
      <c r="AC111" s="1"/>
      <c r="AD111" s="1"/>
      <c r="AE111" s="88"/>
    </row>
    <row r="112" spans="1:31" ht="13.5" thickBot="1">
      <c r="A112" s="2"/>
      <c r="B112" s="1"/>
      <c r="C112" s="3"/>
      <c r="D112" s="3"/>
      <c r="E112" s="3"/>
      <c r="F112" s="3"/>
      <c r="G112" s="3"/>
      <c r="H112" s="3"/>
      <c r="I112" s="1"/>
      <c r="J112" s="118"/>
      <c r="K112" s="111"/>
      <c r="L112" s="1"/>
      <c r="M112" s="118"/>
      <c r="N112" s="113"/>
      <c r="O112" s="113"/>
      <c r="P112" s="113"/>
      <c r="Q112" s="113"/>
      <c r="R112" s="113"/>
      <c r="S112" s="113"/>
      <c r="T112" s="113"/>
      <c r="U112" s="117"/>
      <c r="V112" s="1"/>
      <c r="W112" s="1"/>
      <c r="X112" s="1"/>
      <c r="Y112" s="1"/>
      <c r="Z112" s="1"/>
      <c r="AA112" s="1"/>
      <c r="AB112" s="1"/>
      <c r="AC112" s="1"/>
      <c r="AD112" s="1"/>
      <c r="AE112" s="88"/>
    </row>
    <row r="113" spans="1:31" ht="12.75">
      <c r="A113" s="2"/>
      <c r="B113" s="1"/>
      <c r="C113" s="1"/>
      <c r="D113" s="1"/>
      <c r="E113" s="1"/>
      <c r="F113" s="1"/>
      <c r="G113" s="1"/>
      <c r="H113" s="1"/>
      <c r="I113" s="1"/>
      <c r="J113" s="118"/>
      <c r="K113" s="117"/>
      <c r="L113" s="1"/>
      <c r="M113" s="118"/>
      <c r="N113" s="113"/>
      <c r="O113" s="113"/>
      <c r="P113" s="113"/>
      <c r="Q113" s="113"/>
      <c r="R113" s="113"/>
      <c r="S113" s="113"/>
      <c r="T113" s="113"/>
      <c r="U113" s="117"/>
      <c r="V113" s="1"/>
      <c r="W113" s="1"/>
      <c r="X113" s="1"/>
      <c r="Y113" s="1"/>
      <c r="Z113" s="1"/>
      <c r="AA113" s="1"/>
      <c r="AB113" s="1"/>
      <c r="AC113" s="1"/>
      <c r="AD113" s="1"/>
      <c r="AE113" s="88"/>
    </row>
    <row r="114" spans="1:31" ht="13.5" thickBot="1">
      <c r="A114" s="2"/>
      <c r="B114" s="1"/>
      <c r="C114" s="1"/>
      <c r="D114" s="1"/>
      <c r="E114" s="1"/>
      <c r="F114" s="1"/>
      <c r="G114" s="1"/>
      <c r="H114" s="1"/>
      <c r="I114" s="1"/>
      <c r="J114" s="118"/>
      <c r="K114" s="117"/>
      <c r="L114" s="1"/>
      <c r="M114" s="118"/>
      <c r="N114" s="113"/>
      <c r="O114" s="113"/>
      <c r="P114" s="113"/>
      <c r="Q114" s="113"/>
      <c r="R114" s="113"/>
      <c r="S114" s="113"/>
      <c r="T114" s="113"/>
      <c r="U114" s="117"/>
      <c r="V114" s="1"/>
      <c r="W114" s="1"/>
      <c r="X114" s="1"/>
      <c r="Y114" s="1"/>
      <c r="Z114" s="1"/>
      <c r="AA114" s="1"/>
      <c r="AB114" s="1"/>
      <c r="AC114" s="1"/>
      <c r="AD114" s="1"/>
      <c r="AE114" s="88"/>
    </row>
    <row r="115" spans="1:31" ht="13.5" thickBot="1">
      <c r="A115" s="245">
        <f>A72</f>
        <v>79.25</v>
      </c>
      <c r="B115" s="246"/>
      <c r="C115" s="1"/>
      <c r="D115" s="1"/>
      <c r="E115" s="1"/>
      <c r="F115" s="1"/>
      <c r="G115" s="1"/>
      <c r="H115" s="1"/>
      <c r="I115" s="1"/>
      <c r="J115" s="118"/>
      <c r="K115" s="117"/>
      <c r="L115" s="1"/>
      <c r="M115" s="118"/>
      <c r="N115" s="113"/>
      <c r="O115" s="113"/>
      <c r="P115" s="113"/>
      <c r="Q115" s="113"/>
      <c r="R115" s="113"/>
      <c r="S115" s="272">
        <f>S72</f>
        <v>77.5</v>
      </c>
      <c r="T115" s="273"/>
      <c r="U115" s="117"/>
      <c r="V115" s="1"/>
      <c r="W115" s="1"/>
      <c r="X115" s="1"/>
      <c r="Y115" s="1"/>
      <c r="Z115" s="1"/>
      <c r="AA115" s="1"/>
      <c r="AB115" s="1"/>
      <c r="AC115" s="1"/>
      <c r="AD115" s="1"/>
      <c r="AE115" s="88"/>
    </row>
    <row r="116" spans="1:31" ht="12.75">
      <c r="A116" s="2"/>
      <c r="B116" s="1"/>
      <c r="C116" s="1"/>
      <c r="D116" s="1"/>
      <c r="E116" s="1"/>
      <c r="F116" s="1"/>
      <c r="G116" s="1"/>
      <c r="H116" s="1"/>
      <c r="I116" s="1"/>
      <c r="J116" s="118"/>
      <c r="K116" s="117"/>
      <c r="L116" s="1"/>
      <c r="M116" s="118"/>
      <c r="N116" s="113"/>
      <c r="O116" s="113"/>
      <c r="P116" s="113"/>
      <c r="Q116" s="113"/>
      <c r="R116" s="113"/>
      <c r="S116" s="113"/>
      <c r="T116" s="113"/>
      <c r="U116" s="117"/>
      <c r="V116" s="1"/>
      <c r="W116" s="1"/>
      <c r="X116" s="1"/>
      <c r="Y116" s="1"/>
      <c r="Z116" s="1"/>
      <c r="AA116" s="1"/>
      <c r="AB116" s="1"/>
      <c r="AC116" s="1"/>
      <c r="AD116" s="1"/>
      <c r="AE116" s="88"/>
    </row>
    <row r="117" spans="1:31" ht="12.75">
      <c r="A117" s="2"/>
      <c r="B117" s="1"/>
      <c r="C117" s="1"/>
      <c r="D117" s="1"/>
      <c r="E117" s="1"/>
      <c r="F117" s="1"/>
      <c r="G117" s="1"/>
      <c r="H117" s="1"/>
      <c r="I117" s="1"/>
      <c r="J117" s="118"/>
      <c r="K117" s="117"/>
      <c r="L117" s="1"/>
      <c r="M117" s="118"/>
      <c r="N117" s="113"/>
      <c r="O117" s="113"/>
      <c r="P117" s="113"/>
      <c r="Q117" s="113"/>
      <c r="R117" s="113"/>
      <c r="S117" s="113"/>
      <c r="T117" s="113"/>
      <c r="U117" s="117"/>
      <c r="V117" s="1"/>
      <c r="W117" s="1"/>
      <c r="X117" s="1"/>
      <c r="Y117" s="1"/>
      <c r="Z117" s="1"/>
      <c r="AA117" s="1"/>
      <c r="AB117" s="1"/>
      <c r="AC117" s="1"/>
      <c r="AD117" s="1"/>
      <c r="AE117" s="88"/>
    </row>
    <row r="118" spans="1:31" ht="13.5" thickBot="1">
      <c r="A118" s="2"/>
      <c r="B118" s="1"/>
      <c r="C118" s="1"/>
      <c r="D118" s="1"/>
      <c r="E118" s="1"/>
      <c r="F118" s="1"/>
      <c r="G118" s="1"/>
      <c r="H118" s="1"/>
      <c r="I118" s="1"/>
      <c r="J118" s="118"/>
      <c r="K118" s="117"/>
      <c r="L118" s="1"/>
      <c r="M118" s="121"/>
      <c r="N118" s="122"/>
      <c r="O118" s="122"/>
      <c r="P118" s="122"/>
      <c r="Q118" s="122"/>
      <c r="R118" s="122"/>
      <c r="S118" s="122"/>
      <c r="T118" s="122"/>
      <c r="U118" s="117"/>
      <c r="V118" s="1"/>
      <c r="W118" s="1"/>
      <c r="X118" s="1"/>
      <c r="Y118" s="1"/>
      <c r="Z118" s="1"/>
      <c r="AA118" s="1"/>
      <c r="AB118" s="1"/>
      <c r="AC118" s="1"/>
      <c r="AD118" s="1"/>
      <c r="AE118" s="88"/>
    </row>
    <row r="119" spans="1:31" ht="12.75">
      <c r="A119" s="110"/>
      <c r="B119" s="4"/>
      <c r="C119" s="4"/>
      <c r="D119" s="4"/>
      <c r="E119" s="1"/>
      <c r="F119" s="4"/>
      <c r="G119" s="1"/>
      <c r="H119" s="1"/>
      <c r="I119" s="1"/>
      <c r="J119" s="118"/>
      <c r="K119" s="81"/>
      <c r="L119" s="1"/>
      <c r="M119" s="118"/>
      <c r="N119" s="113"/>
      <c r="O119" s="113"/>
      <c r="P119" s="113"/>
      <c r="Q119" s="113"/>
      <c r="R119" s="113"/>
      <c r="S119" s="113"/>
      <c r="T119" s="113"/>
      <c r="U119" s="117"/>
      <c r="V119" s="1"/>
      <c r="W119" s="1"/>
      <c r="X119" s="1"/>
      <c r="Y119" s="1"/>
      <c r="Z119" s="1"/>
      <c r="AA119" s="1"/>
      <c r="AB119" s="1"/>
      <c r="AC119" s="1"/>
      <c r="AD119" s="1"/>
      <c r="AE119" s="88"/>
    </row>
    <row r="120" spans="1:31" ht="13.5" thickBot="1">
      <c r="A120" s="2"/>
      <c r="B120" s="1"/>
      <c r="C120" s="1"/>
      <c r="D120" s="1"/>
      <c r="E120" s="3"/>
      <c r="F120" s="3"/>
      <c r="G120" s="3"/>
      <c r="H120" s="3"/>
      <c r="I120" s="1"/>
      <c r="J120" s="118"/>
      <c r="K120" s="111"/>
      <c r="L120" s="1"/>
      <c r="M120" s="118"/>
      <c r="N120" s="113"/>
      <c r="O120" s="113"/>
      <c r="P120" s="113"/>
      <c r="Q120" s="113"/>
      <c r="R120" s="113"/>
      <c r="S120" s="113"/>
      <c r="T120" s="113"/>
      <c r="U120" s="117"/>
      <c r="V120" s="1"/>
      <c r="W120" s="1"/>
      <c r="X120" s="1"/>
      <c r="Y120" s="1"/>
      <c r="Z120" s="1"/>
      <c r="AA120" s="1"/>
      <c r="AB120" s="1"/>
      <c r="AC120" s="1"/>
      <c r="AD120" s="1"/>
      <c r="AE120" s="88"/>
    </row>
    <row r="121" spans="1:31" ht="12.75">
      <c r="A121" s="2"/>
      <c r="B121" s="1"/>
      <c r="C121" s="1"/>
      <c r="D121" s="1"/>
      <c r="E121" s="1"/>
      <c r="F121" s="1"/>
      <c r="G121" s="1"/>
      <c r="H121" s="1"/>
      <c r="I121" s="1"/>
      <c r="J121" s="118"/>
      <c r="K121" s="117"/>
      <c r="L121" s="1"/>
      <c r="M121" s="118"/>
      <c r="N121" s="113"/>
      <c r="O121" s="113"/>
      <c r="P121" s="113"/>
      <c r="Q121" s="113"/>
      <c r="R121" s="113"/>
      <c r="S121" s="113"/>
      <c r="T121" s="113"/>
      <c r="U121" s="117"/>
      <c r="V121" s="1"/>
      <c r="W121" s="1"/>
      <c r="X121" s="1"/>
      <c r="Y121" s="1"/>
      <c r="Z121" s="1"/>
      <c r="AA121" s="1"/>
      <c r="AB121" s="1"/>
      <c r="AC121" s="1"/>
      <c r="AD121" s="1"/>
      <c r="AE121" s="88"/>
    </row>
    <row r="122" spans="1:31" ht="13.5" thickBot="1">
      <c r="A122" s="2"/>
      <c r="B122" s="1"/>
      <c r="C122" s="1"/>
      <c r="D122" s="1"/>
      <c r="E122" s="1"/>
      <c r="F122" s="1"/>
      <c r="G122" s="1"/>
      <c r="H122" s="1"/>
      <c r="I122" s="1"/>
      <c r="J122" s="123"/>
      <c r="K122" s="127"/>
      <c r="L122" s="1"/>
      <c r="M122" s="123"/>
      <c r="N122" s="124"/>
      <c r="O122" s="124"/>
      <c r="P122" s="124"/>
      <c r="Q122" s="124"/>
      <c r="R122" s="124"/>
      <c r="S122" s="124"/>
      <c r="T122" s="124"/>
      <c r="U122" s="127"/>
      <c r="V122" s="1"/>
      <c r="W122" s="4"/>
      <c r="X122" s="4"/>
      <c r="Y122" s="4"/>
      <c r="Z122" s="4"/>
      <c r="AA122" s="1"/>
      <c r="AB122" s="1"/>
      <c r="AC122" s="1"/>
      <c r="AD122" s="1"/>
      <c r="AE122" s="88"/>
    </row>
    <row r="123" spans="1:31" ht="13.5" thickTop="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88"/>
    </row>
    <row r="124" spans="1:31" ht="12.75">
      <c r="A124" s="2"/>
      <c r="B124" s="1"/>
      <c r="C124" s="1"/>
      <c r="D124" s="1"/>
      <c r="E124" s="1"/>
      <c r="F124" s="1"/>
      <c r="G124" s="1"/>
      <c r="H124" s="1"/>
      <c r="I124" s="1"/>
      <c r="J124" s="1"/>
      <c r="K124" s="1"/>
      <c r="L124" s="261" t="s">
        <v>44</v>
      </c>
      <c r="M124" s="261"/>
      <c r="N124" s="261"/>
      <c r="O124" s="261"/>
      <c r="P124" s="236">
        <v>3.5</v>
      </c>
      <c r="Q124" s="237"/>
      <c r="R124" s="1"/>
      <c r="S124" s="1"/>
      <c r="T124" s="1"/>
      <c r="U124" s="1"/>
      <c r="V124" s="1"/>
      <c r="W124" s="1"/>
      <c r="X124" s="1"/>
      <c r="Y124" s="1"/>
      <c r="Z124" s="1"/>
      <c r="AA124" s="1"/>
      <c r="AB124" s="1"/>
      <c r="AC124" s="1"/>
      <c r="AD124" s="1"/>
      <c r="AE124" s="88"/>
    </row>
    <row r="125" spans="1:31" ht="12.75">
      <c r="A125" s="2"/>
      <c r="B125" s="1"/>
      <c r="C125" s="1"/>
      <c r="D125" s="1"/>
      <c r="E125" s="1"/>
      <c r="F125" s="1"/>
      <c r="G125" s="1"/>
      <c r="H125" s="1"/>
      <c r="I125" s="1"/>
      <c r="J125" s="1"/>
      <c r="K125" s="1"/>
      <c r="L125" s="1"/>
      <c r="M125" s="1"/>
      <c r="N125" s="240" t="s">
        <v>15</v>
      </c>
      <c r="O125" s="240"/>
      <c r="P125" s="241">
        <v>0.25</v>
      </c>
      <c r="Q125" s="241"/>
      <c r="R125" s="1" t="s">
        <v>18</v>
      </c>
      <c r="S125" s="8"/>
      <c r="T125" s="1"/>
      <c r="U125" s="1"/>
      <c r="V125" s="1"/>
      <c r="W125" s="1"/>
      <c r="X125" s="1"/>
      <c r="Y125" s="1"/>
      <c r="Z125" s="1"/>
      <c r="AA125" s="1"/>
      <c r="AB125" s="1"/>
      <c r="AC125" s="1"/>
      <c r="AD125" s="1"/>
      <c r="AE125" s="88"/>
    </row>
    <row r="126" spans="1:31" ht="12.75">
      <c r="A126" s="2"/>
      <c r="B126" s="1"/>
      <c r="C126" s="1"/>
      <c r="D126" s="1"/>
      <c r="E126" s="1"/>
      <c r="F126" s="1"/>
      <c r="G126" s="1"/>
      <c r="H126" s="1"/>
      <c r="I126" s="1"/>
      <c r="J126" s="1"/>
      <c r="K126" s="1"/>
      <c r="L126" s="1"/>
      <c r="M126" s="1"/>
      <c r="N126" s="240" t="s">
        <v>16</v>
      </c>
      <c r="O126" s="240"/>
      <c r="P126" s="238">
        <v>0.123</v>
      </c>
      <c r="Q126" s="238"/>
      <c r="R126" s="9"/>
      <c r="S126" s="9"/>
      <c r="T126" s="1"/>
      <c r="U126" s="1"/>
      <c r="V126" s="1"/>
      <c r="W126" s="1"/>
      <c r="X126" s="1"/>
      <c r="Y126" s="1"/>
      <c r="Z126" s="1"/>
      <c r="AA126" s="1"/>
      <c r="AB126" s="1"/>
      <c r="AC126" s="1"/>
      <c r="AD126" s="1"/>
      <c r="AE126" s="88"/>
    </row>
    <row r="127" spans="1:31" ht="12.75">
      <c r="A127" s="2"/>
      <c r="B127" s="1"/>
      <c r="C127" s="1"/>
      <c r="D127" s="1"/>
      <c r="E127" s="1"/>
      <c r="F127" s="1"/>
      <c r="G127" s="1"/>
      <c r="H127" s="1"/>
      <c r="I127" s="1"/>
      <c r="J127" s="1"/>
      <c r="K127" s="1"/>
      <c r="L127" s="1"/>
      <c r="M127" s="1"/>
      <c r="N127" s="240" t="s">
        <v>17</v>
      </c>
      <c r="O127" s="240"/>
      <c r="P127" s="239">
        <v>0.1875</v>
      </c>
      <c r="Q127" s="239"/>
      <c r="R127" s="8"/>
      <c r="S127" s="8"/>
      <c r="T127" s="1"/>
      <c r="U127" s="1"/>
      <c r="V127" s="1"/>
      <c r="W127" s="1"/>
      <c r="X127" s="1"/>
      <c r="Y127" s="1"/>
      <c r="Z127" s="1"/>
      <c r="AA127" s="1"/>
      <c r="AB127" s="1"/>
      <c r="AC127" s="1"/>
      <c r="AD127" s="1"/>
      <c r="AE127" s="88"/>
    </row>
    <row r="128" spans="1:31" ht="12.75">
      <c r="A128" s="2"/>
      <c r="B128" s="1"/>
      <c r="C128" s="1"/>
      <c r="D128" s="1"/>
      <c r="E128" s="1"/>
      <c r="F128" s="1"/>
      <c r="G128" s="1"/>
      <c r="H128" s="1"/>
      <c r="I128" s="1"/>
      <c r="J128" s="1"/>
      <c r="K128" s="1"/>
      <c r="L128" s="1"/>
      <c r="M128" s="1"/>
      <c r="N128" s="240" t="s">
        <v>35</v>
      </c>
      <c r="O128" s="240"/>
      <c r="P128" s="250" t="s">
        <v>36</v>
      </c>
      <c r="Q128" s="250"/>
      <c r="R128" s="5"/>
      <c r="S128" s="5"/>
      <c r="T128" s="1"/>
      <c r="U128" s="1"/>
      <c r="V128" s="1"/>
      <c r="W128" s="1"/>
      <c r="X128" s="1"/>
      <c r="Y128" s="1"/>
      <c r="Z128" s="1"/>
      <c r="AA128" s="1"/>
      <c r="AB128" s="1"/>
      <c r="AC128" s="1"/>
      <c r="AD128" s="1"/>
      <c r="AE128" s="88"/>
    </row>
    <row r="129" spans="1:31" ht="12.7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88"/>
    </row>
    <row r="130" spans="1:31" ht="13.5" thickBot="1">
      <c r="A130" s="95"/>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7"/>
    </row>
  </sheetData>
  <sheetProtection password="E5C0" sheet="1" objects="1" scenarios="1"/>
  <mergeCells count="81">
    <mergeCell ref="M2:U2"/>
    <mergeCell ref="Y2:Z2"/>
    <mergeCell ref="P3:Q4"/>
    <mergeCell ref="Y3:Z3"/>
    <mergeCell ref="Y4:Z4"/>
    <mergeCell ref="G7:H7"/>
    <mergeCell ref="M7:N7"/>
    <mergeCell ref="E11:F11"/>
    <mergeCell ref="O11:P11"/>
    <mergeCell ref="W14:X14"/>
    <mergeCell ref="C20:D20"/>
    <mergeCell ref="Q20:R20"/>
    <mergeCell ref="T22:T23"/>
    <mergeCell ref="H21:H22"/>
    <mergeCell ref="Y24:Z24"/>
    <mergeCell ref="A29:B29"/>
    <mergeCell ref="S29:T29"/>
    <mergeCell ref="L38:O38"/>
    <mergeCell ref="P38:Q38"/>
    <mergeCell ref="N39:O39"/>
    <mergeCell ref="P39:Q39"/>
    <mergeCell ref="N40:O40"/>
    <mergeCell ref="P40:Q40"/>
    <mergeCell ref="N41:O41"/>
    <mergeCell ref="P41:Q41"/>
    <mergeCell ref="N42:O42"/>
    <mergeCell ref="P42:Q42"/>
    <mergeCell ref="M45:U45"/>
    <mergeCell ref="Y45:Z45"/>
    <mergeCell ref="P46:Q47"/>
    <mergeCell ref="Y46:Z46"/>
    <mergeCell ref="Y47:Z47"/>
    <mergeCell ref="G50:H50"/>
    <mergeCell ref="M50:N50"/>
    <mergeCell ref="E54:F54"/>
    <mergeCell ref="O54:P54"/>
    <mergeCell ref="W57:X57"/>
    <mergeCell ref="C63:D63"/>
    <mergeCell ref="Q63:R63"/>
    <mergeCell ref="T65:T66"/>
    <mergeCell ref="H64:H65"/>
    <mergeCell ref="Y67:Z67"/>
    <mergeCell ref="A72:B72"/>
    <mergeCell ref="S72:T72"/>
    <mergeCell ref="L81:O81"/>
    <mergeCell ref="P81:Q81"/>
    <mergeCell ref="N82:O82"/>
    <mergeCell ref="P82:Q82"/>
    <mergeCell ref="N83:O83"/>
    <mergeCell ref="P83:Q83"/>
    <mergeCell ref="N84:O84"/>
    <mergeCell ref="P84:Q84"/>
    <mergeCell ref="N85:O85"/>
    <mergeCell ref="P85:Q85"/>
    <mergeCell ref="M88:U88"/>
    <mergeCell ref="Y88:Z88"/>
    <mergeCell ref="P89:Q90"/>
    <mergeCell ref="Y89:Z89"/>
    <mergeCell ref="Y90:Z90"/>
    <mergeCell ref="G93:H93"/>
    <mergeCell ref="M93:N93"/>
    <mergeCell ref="E97:F97"/>
    <mergeCell ref="O97:P97"/>
    <mergeCell ref="W100:X100"/>
    <mergeCell ref="C106:D106"/>
    <mergeCell ref="Q106:R106"/>
    <mergeCell ref="T108:T109"/>
    <mergeCell ref="H107:H108"/>
    <mergeCell ref="Y110:Z110"/>
    <mergeCell ref="A115:B115"/>
    <mergeCell ref="S115:T115"/>
    <mergeCell ref="L124:O124"/>
    <mergeCell ref="P124:Q124"/>
    <mergeCell ref="N125:O125"/>
    <mergeCell ref="P125:Q125"/>
    <mergeCell ref="N126:O126"/>
    <mergeCell ref="P126:Q126"/>
    <mergeCell ref="N127:O127"/>
    <mergeCell ref="P127:Q127"/>
    <mergeCell ref="N128:O128"/>
    <mergeCell ref="P128:Q128"/>
  </mergeCell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indexed="53"/>
  </sheetPr>
  <dimension ref="A1:AE85"/>
  <sheetViews>
    <sheetView showGridLines="0" zoomScalePageLayoutView="0" workbookViewId="0" topLeftCell="A31">
      <selection activeCell="AA12" sqref="AA12"/>
    </sheetView>
  </sheetViews>
  <sheetFormatPr defaultColWidth="9.140625" defaultRowHeight="12.75"/>
  <cols>
    <col min="1" max="1" width="4.57421875" style="0" customWidth="1"/>
    <col min="2" max="2" width="4.421875" style="0" customWidth="1"/>
    <col min="3" max="3" width="4.28125" style="0" customWidth="1"/>
    <col min="4" max="4" width="5.140625" style="0" customWidth="1"/>
    <col min="5" max="5" width="4.421875" style="0" customWidth="1"/>
    <col min="6" max="6" width="4.8515625" style="0" customWidth="1"/>
    <col min="7" max="7" width="4.7109375" style="0" customWidth="1"/>
    <col min="8" max="8" width="4.00390625" style="0" customWidth="1"/>
    <col min="9" max="10" width="0.71875" style="0" customWidth="1"/>
    <col min="11" max="11" width="2.28125" style="0" customWidth="1"/>
    <col min="12" max="12" width="2.421875" style="0" customWidth="1"/>
    <col min="13" max="21" width="4.7109375" style="0" customWidth="1"/>
    <col min="22" max="22" width="1.1484375" style="0" customWidth="1"/>
    <col min="23" max="23" width="4.421875" style="0" customWidth="1"/>
    <col min="24" max="24" width="5.7109375" style="0" customWidth="1"/>
    <col min="25" max="25" width="5.8515625" style="0" customWidth="1"/>
    <col min="26" max="26" width="6.140625" style="0" customWidth="1"/>
    <col min="31" max="31" width="3.7109375" style="0" customWidth="1"/>
  </cols>
  <sheetData>
    <row r="1" spans="1:31"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1" ht="18.75" thickBot="1">
      <c r="A2" s="2"/>
      <c r="B2" s="1"/>
      <c r="C2" s="1"/>
      <c r="D2" s="1"/>
      <c r="E2" s="1"/>
      <c r="F2" s="1"/>
      <c r="G2" s="1"/>
      <c r="H2" s="1"/>
      <c r="I2" s="1"/>
      <c r="J2" s="1"/>
      <c r="K2" s="1"/>
      <c r="L2" s="1"/>
      <c r="M2" s="248" t="s">
        <v>98</v>
      </c>
      <c r="N2" s="248"/>
      <c r="O2" s="248"/>
      <c r="P2" s="248"/>
      <c r="Q2" s="248"/>
      <c r="R2" s="248"/>
      <c r="S2" s="248"/>
      <c r="T2" s="248"/>
      <c r="U2" s="248"/>
      <c r="V2" s="1"/>
      <c r="W2" s="1"/>
      <c r="X2" s="1"/>
      <c r="Y2" s="259">
        <f>'Config.'!$D$12</f>
        <v>36</v>
      </c>
      <c r="Z2" s="246"/>
      <c r="AA2" s="101" t="s">
        <v>85</v>
      </c>
      <c r="AB2" s="1"/>
      <c r="AC2" s="98">
        <f>'Config.'!$D$12+1.25</f>
        <v>37.25</v>
      </c>
      <c r="AD2" s="101" t="s">
        <v>83</v>
      </c>
      <c r="AE2" s="88"/>
    </row>
    <row r="3" spans="1:31" ht="13.5" thickBot="1">
      <c r="A3" s="2"/>
      <c r="B3" s="1"/>
      <c r="C3" s="1"/>
      <c r="D3" s="1"/>
      <c r="E3" s="1"/>
      <c r="F3" s="1"/>
      <c r="G3" s="1"/>
      <c r="H3" s="1"/>
      <c r="I3" s="1"/>
      <c r="J3" s="1"/>
      <c r="K3" s="1"/>
      <c r="L3" s="1"/>
      <c r="M3" s="105"/>
      <c r="N3" s="89"/>
      <c r="O3" s="89"/>
      <c r="P3" s="255">
        <f>'Config.'!D12-0.1875</f>
        <v>35.8125</v>
      </c>
      <c r="Q3" s="256"/>
      <c r="R3" s="90"/>
      <c r="S3" s="90"/>
      <c r="T3" s="89"/>
      <c r="U3" s="10"/>
      <c r="V3" s="1"/>
      <c r="W3" s="1"/>
      <c r="X3" s="1"/>
      <c r="Y3" s="249">
        <f>'Config.'!$D$13</f>
        <v>84.1875</v>
      </c>
      <c r="Z3" s="246"/>
      <c r="AA3" s="91" t="s">
        <v>82</v>
      </c>
      <c r="AB3" s="1"/>
      <c r="AC3" s="98">
        <f>Y3+13/16</f>
        <v>85</v>
      </c>
      <c r="AD3" s="101" t="s">
        <v>84</v>
      </c>
      <c r="AE3" s="88"/>
    </row>
    <row r="4" spans="1:31" ht="13.5" thickBot="1">
      <c r="A4" s="2"/>
      <c r="B4" s="1"/>
      <c r="C4" s="1"/>
      <c r="D4" s="1"/>
      <c r="E4" s="1"/>
      <c r="F4" s="1"/>
      <c r="G4" s="1"/>
      <c r="H4" s="1"/>
      <c r="I4" s="1"/>
      <c r="J4" s="1"/>
      <c r="K4" s="1"/>
      <c r="L4" s="1"/>
      <c r="M4" s="105"/>
      <c r="N4" s="89"/>
      <c r="O4" s="89"/>
      <c r="P4" s="257"/>
      <c r="Q4" s="258"/>
      <c r="R4" s="107"/>
      <c r="S4" s="90"/>
      <c r="T4" s="89"/>
      <c r="U4" s="10"/>
      <c r="V4" s="1"/>
      <c r="W4" s="1"/>
      <c r="X4" s="1"/>
      <c r="Y4" s="249">
        <f>'Config.'!$D$14</f>
        <v>0.75</v>
      </c>
      <c r="Z4" s="246"/>
      <c r="AA4" s="91" t="s">
        <v>81</v>
      </c>
      <c r="AB4" s="1"/>
      <c r="AE4" s="88"/>
    </row>
    <row r="5" spans="1:31" ht="13.5"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88"/>
    </row>
    <row r="6" spans="1:31" ht="14.25" thickBot="1" thickTop="1">
      <c r="A6" s="100"/>
      <c r="B6" s="3"/>
      <c r="C6" s="3"/>
      <c r="D6" s="3"/>
      <c r="E6" s="3"/>
      <c r="F6" s="3"/>
      <c r="G6" s="3"/>
      <c r="H6" s="3"/>
      <c r="I6" s="1"/>
      <c r="J6" s="114"/>
      <c r="K6" s="116"/>
      <c r="L6" s="1"/>
      <c r="M6" s="114"/>
      <c r="N6" s="115"/>
      <c r="O6" s="115"/>
      <c r="P6" s="115"/>
      <c r="Q6" s="115"/>
      <c r="R6" s="115"/>
      <c r="S6" s="115"/>
      <c r="T6" s="115"/>
      <c r="U6" s="116"/>
      <c r="V6" s="1"/>
      <c r="W6" s="3"/>
      <c r="X6" s="3"/>
      <c r="Y6" s="3"/>
      <c r="Z6" s="3"/>
      <c r="AA6" s="1"/>
      <c r="AB6" s="1"/>
      <c r="AC6" s="1"/>
      <c r="AD6" s="1"/>
      <c r="AE6" s="88"/>
    </row>
    <row r="7" spans="1:31" ht="13.5" thickBot="1">
      <c r="A7" s="2"/>
      <c r="B7" s="1"/>
      <c r="C7" s="1"/>
      <c r="D7" s="1"/>
      <c r="E7" s="1"/>
      <c r="F7" s="1"/>
      <c r="G7" s="251">
        <f>'Config.'!M46</f>
        <v>5</v>
      </c>
      <c r="H7" s="252"/>
      <c r="I7" s="1"/>
      <c r="J7" s="118"/>
      <c r="K7" s="117"/>
      <c r="L7" s="1"/>
      <c r="M7" s="274">
        <f>'Config.'!AF46</f>
        <v>3</v>
      </c>
      <c r="N7" s="273"/>
      <c r="O7" s="113"/>
      <c r="P7" s="113"/>
      <c r="Q7" s="113"/>
      <c r="R7" s="113"/>
      <c r="S7" s="113"/>
      <c r="T7" s="113"/>
      <c r="U7" s="117"/>
      <c r="V7" s="1"/>
      <c r="W7" s="1"/>
      <c r="X7" s="1"/>
      <c r="Y7" s="1"/>
      <c r="Z7" s="1"/>
      <c r="AA7" s="1"/>
      <c r="AB7" s="1"/>
      <c r="AC7" s="1"/>
      <c r="AD7" s="1"/>
      <c r="AE7" s="88"/>
    </row>
    <row r="8" spans="1:31" ht="13.5" thickBot="1">
      <c r="A8" s="2"/>
      <c r="B8" s="1"/>
      <c r="C8" s="1"/>
      <c r="D8" s="1"/>
      <c r="E8" s="1"/>
      <c r="F8" s="1"/>
      <c r="G8" s="92"/>
      <c r="H8" s="92"/>
      <c r="I8" s="1"/>
      <c r="J8" s="118"/>
      <c r="K8" s="117"/>
      <c r="L8" s="1"/>
      <c r="M8" s="118"/>
      <c r="N8" s="113"/>
      <c r="O8" s="113"/>
      <c r="P8" s="113"/>
      <c r="Q8" s="113"/>
      <c r="R8" s="113"/>
      <c r="S8" s="113"/>
      <c r="T8" s="113"/>
      <c r="U8" s="117"/>
      <c r="V8" s="1"/>
      <c r="W8" s="1"/>
      <c r="X8" s="1"/>
      <c r="Y8" s="1"/>
      <c r="Z8" s="1"/>
      <c r="AA8" s="1"/>
      <c r="AB8" s="1"/>
      <c r="AC8" s="1"/>
      <c r="AD8" s="1"/>
      <c r="AE8" s="88"/>
    </row>
    <row r="9" spans="1:31" ht="12.75">
      <c r="A9" s="2"/>
      <c r="B9" s="1"/>
      <c r="C9" s="1"/>
      <c r="D9" s="1"/>
      <c r="E9" s="1"/>
      <c r="F9" s="1"/>
      <c r="G9" s="4"/>
      <c r="H9" s="1"/>
      <c r="I9" s="1"/>
      <c r="J9" s="118"/>
      <c r="K9" s="81"/>
      <c r="L9" s="1"/>
      <c r="M9" s="119"/>
      <c r="N9" s="120"/>
      <c r="O9" s="113"/>
      <c r="P9" s="113"/>
      <c r="Q9" s="113"/>
      <c r="R9" s="113"/>
      <c r="S9" s="113"/>
      <c r="T9" s="113"/>
      <c r="U9" s="117"/>
      <c r="V9" s="1"/>
      <c r="W9" s="1"/>
      <c r="X9" s="1"/>
      <c r="Y9" s="1"/>
      <c r="Z9" s="1"/>
      <c r="AA9" s="1"/>
      <c r="AB9" s="1"/>
      <c r="AC9" s="1"/>
      <c r="AD9" s="1"/>
      <c r="AE9" s="88"/>
    </row>
    <row r="10" spans="1:31" ht="13.5" thickBot="1">
      <c r="A10" s="2"/>
      <c r="B10" s="1"/>
      <c r="C10" s="1"/>
      <c r="D10" s="1"/>
      <c r="E10" s="1"/>
      <c r="F10" s="1"/>
      <c r="G10" s="3"/>
      <c r="H10" s="3"/>
      <c r="I10" s="1"/>
      <c r="J10" s="118"/>
      <c r="K10" s="111"/>
      <c r="L10" s="84"/>
      <c r="M10" s="118"/>
      <c r="N10" s="113"/>
      <c r="O10" s="113"/>
      <c r="P10" s="113"/>
      <c r="Q10" s="113"/>
      <c r="R10" s="113"/>
      <c r="S10" s="113"/>
      <c r="T10" s="113"/>
      <c r="U10" s="117"/>
      <c r="V10" s="1"/>
      <c r="W10" s="1"/>
      <c r="X10" s="1"/>
      <c r="Y10" s="1"/>
      <c r="Z10" s="1"/>
      <c r="AA10" s="1"/>
      <c r="AB10" s="1"/>
      <c r="AC10" s="1"/>
      <c r="AD10" s="1"/>
      <c r="AE10" s="88"/>
    </row>
    <row r="11" spans="1:31" ht="13.5" thickBot="1">
      <c r="A11" s="2"/>
      <c r="B11" s="1"/>
      <c r="C11" s="1"/>
      <c r="D11" s="1"/>
      <c r="E11" s="249">
        <f>'Config.'!N46</f>
        <v>38.5</v>
      </c>
      <c r="F11" s="246"/>
      <c r="G11" s="1"/>
      <c r="H11" s="1"/>
      <c r="I11" s="1"/>
      <c r="J11" s="118"/>
      <c r="K11" s="117"/>
      <c r="L11" s="93"/>
      <c r="M11" s="118"/>
      <c r="N11" s="113"/>
      <c r="O11" s="274">
        <f>'Config.'!AG46</f>
        <v>36.5</v>
      </c>
      <c r="P11" s="273"/>
      <c r="Q11" s="113"/>
      <c r="R11" s="113"/>
      <c r="S11" s="113"/>
      <c r="T11" s="113"/>
      <c r="U11" s="117"/>
      <c r="V11" s="1"/>
      <c r="W11" s="1"/>
      <c r="X11" s="1"/>
      <c r="Y11" s="1"/>
      <c r="Z11" s="1"/>
      <c r="AA11" s="1"/>
      <c r="AB11" s="1"/>
      <c r="AC11" s="1"/>
      <c r="AD11" s="1"/>
      <c r="AE11" s="88"/>
    </row>
    <row r="12" spans="1:31" ht="12.75">
      <c r="A12" s="2"/>
      <c r="B12" s="1"/>
      <c r="C12" s="1"/>
      <c r="D12" s="1"/>
      <c r="E12" s="1"/>
      <c r="F12" s="1"/>
      <c r="G12" s="1"/>
      <c r="H12" s="1"/>
      <c r="I12" s="1"/>
      <c r="J12" s="118"/>
      <c r="K12" s="117"/>
      <c r="L12" s="93"/>
      <c r="M12" s="118"/>
      <c r="N12" s="113"/>
      <c r="O12" s="113"/>
      <c r="P12" s="113"/>
      <c r="Q12" s="113"/>
      <c r="R12" s="113"/>
      <c r="S12" s="113"/>
      <c r="T12" s="113"/>
      <c r="U12" s="117"/>
      <c r="V12" s="1"/>
      <c r="W12" s="1"/>
      <c r="X12" s="1"/>
      <c r="Y12" s="1"/>
      <c r="Z12" s="1"/>
      <c r="AA12" s="1"/>
      <c r="AB12" s="1"/>
      <c r="AC12" s="1"/>
      <c r="AD12" s="1"/>
      <c r="AE12" s="88"/>
    </row>
    <row r="13" spans="1:31" ht="13.5" thickBot="1">
      <c r="A13" s="2"/>
      <c r="B13" s="1"/>
      <c r="C13" s="1"/>
      <c r="D13" s="1"/>
      <c r="E13" s="1"/>
      <c r="F13" s="1"/>
      <c r="G13" s="1"/>
      <c r="H13" s="1"/>
      <c r="I13" s="1"/>
      <c r="J13" s="118"/>
      <c r="K13" s="117"/>
      <c r="L13" s="93"/>
      <c r="M13" s="118"/>
      <c r="N13" s="113"/>
      <c r="O13" s="113"/>
      <c r="P13" s="113"/>
      <c r="Q13" s="113"/>
      <c r="R13" s="113"/>
      <c r="S13" s="113"/>
      <c r="T13" s="113"/>
      <c r="U13" s="117"/>
      <c r="V13" s="1"/>
      <c r="W13" s="1"/>
      <c r="X13" s="1"/>
      <c r="Y13" s="1"/>
      <c r="Z13" s="1"/>
      <c r="AA13" s="1"/>
      <c r="AB13" s="1"/>
      <c r="AC13" s="1"/>
      <c r="AD13" s="1"/>
      <c r="AE13" s="88"/>
    </row>
    <row r="14" spans="1:31" ht="13.5" thickBot="1">
      <c r="A14" s="2"/>
      <c r="B14" s="1"/>
      <c r="C14" s="1"/>
      <c r="D14" s="1"/>
      <c r="E14" s="1"/>
      <c r="F14" s="1"/>
      <c r="G14" s="1"/>
      <c r="H14" s="1"/>
      <c r="I14" s="1"/>
      <c r="J14" s="118"/>
      <c r="K14" s="117"/>
      <c r="L14" s="93"/>
      <c r="M14" s="118"/>
      <c r="N14" s="113"/>
      <c r="O14" s="113"/>
      <c r="P14" s="113"/>
      <c r="Q14" s="113"/>
      <c r="R14" s="113"/>
      <c r="S14" s="113"/>
      <c r="T14" s="113"/>
      <c r="U14" s="117"/>
      <c r="V14" s="1"/>
      <c r="W14" s="249">
        <f>'Config.'!U46</f>
        <v>48.09375</v>
      </c>
      <c r="X14" s="246"/>
      <c r="Y14" s="1"/>
      <c r="Z14" s="1"/>
      <c r="AA14" s="1"/>
      <c r="AB14" s="1"/>
      <c r="AC14" s="1"/>
      <c r="AD14" s="1"/>
      <c r="AE14" s="88"/>
    </row>
    <row r="15" spans="1:31" ht="12.75">
      <c r="A15" s="2"/>
      <c r="B15" s="1"/>
      <c r="C15" s="1"/>
      <c r="D15" s="1"/>
      <c r="E15" s="1"/>
      <c r="F15" s="1"/>
      <c r="G15" s="1"/>
      <c r="H15" s="1"/>
      <c r="I15" s="1"/>
      <c r="J15" s="118"/>
      <c r="K15" s="117"/>
      <c r="L15" s="93"/>
      <c r="M15" s="118"/>
      <c r="N15" s="113"/>
      <c r="O15" s="113"/>
      <c r="P15" s="113"/>
      <c r="Q15" s="113"/>
      <c r="R15" s="113"/>
      <c r="S15" s="113"/>
      <c r="T15" s="113"/>
      <c r="U15" s="117"/>
      <c r="V15" s="1"/>
      <c r="W15" s="1"/>
      <c r="X15" s="1"/>
      <c r="Y15" s="1"/>
      <c r="Z15" s="1"/>
      <c r="AA15" s="1"/>
      <c r="AB15" s="1"/>
      <c r="AC15" s="1"/>
      <c r="AD15" s="1"/>
      <c r="AE15" s="88"/>
    </row>
    <row r="16" spans="1:31" ht="13.5" thickBot="1">
      <c r="A16" s="2"/>
      <c r="B16" s="1"/>
      <c r="C16" s="1"/>
      <c r="D16" s="1"/>
      <c r="E16" s="1"/>
      <c r="F16" s="1"/>
      <c r="G16" s="1"/>
      <c r="H16" s="1"/>
      <c r="I16" s="1"/>
      <c r="J16" s="118"/>
      <c r="K16" s="117"/>
      <c r="L16" s="93"/>
      <c r="M16" s="118"/>
      <c r="N16" s="113"/>
      <c r="O16" s="113"/>
      <c r="P16" s="113"/>
      <c r="Q16" s="113"/>
      <c r="R16" s="113"/>
      <c r="S16" s="113"/>
      <c r="T16" s="113"/>
      <c r="U16" s="117"/>
      <c r="V16" s="1"/>
      <c r="W16" s="1"/>
      <c r="X16" s="1"/>
      <c r="Y16" s="1"/>
      <c r="Z16" s="1"/>
      <c r="AA16" s="1"/>
      <c r="AB16" s="1"/>
      <c r="AC16" s="1"/>
      <c r="AD16" s="1"/>
      <c r="AE16" s="88"/>
    </row>
    <row r="17" spans="1:31" ht="12.75">
      <c r="A17" s="2"/>
      <c r="B17" s="1"/>
      <c r="C17" s="1"/>
      <c r="D17" s="1"/>
      <c r="E17" s="1"/>
      <c r="F17" s="1"/>
      <c r="G17" s="1"/>
      <c r="H17" s="1"/>
      <c r="I17" s="1"/>
      <c r="J17" s="118"/>
      <c r="K17" s="81"/>
      <c r="L17" s="93"/>
      <c r="M17" s="119"/>
      <c r="N17" s="120"/>
      <c r="O17" s="120"/>
      <c r="P17" s="120"/>
      <c r="Q17" s="113"/>
      <c r="R17" s="113"/>
      <c r="S17" s="113"/>
      <c r="T17" s="113"/>
      <c r="U17" s="117"/>
      <c r="V17" s="1"/>
      <c r="W17" s="1"/>
      <c r="X17" s="1"/>
      <c r="Y17" s="1"/>
      <c r="Z17" s="1"/>
      <c r="AA17" s="1"/>
      <c r="AB17" s="1"/>
      <c r="AC17" s="1"/>
      <c r="AD17" s="1"/>
      <c r="AE17" s="88"/>
    </row>
    <row r="18" spans="1:31" ht="13.5" thickBot="1">
      <c r="A18" s="2"/>
      <c r="B18" s="1"/>
      <c r="C18" s="1"/>
      <c r="D18" s="1"/>
      <c r="E18" s="3"/>
      <c r="F18" s="3"/>
      <c r="G18" s="3"/>
      <c r="H18" s="3"/>
      <c r="I18" s="1"/>
      <c r="J18" s="118"/>
      <c r="K18" s="111"/>
      <c r="L18" s="93"/>
      <c r="M18" s="118"/>
      <c r="N18" s="113"/>
      <c r="O18" s="113"/>
      <c r="P18" s="113"/>
      <c r="Q18" s="113"/>
      <c r="R18" s="113"/>
      <c r="S18" s="113"/>
      <c r="T18" s="113"/>
      <c r="U18" s="117"/>
      <c r="V18" s="1"/>
      <c r="W18" s="1"/>
      <c r="X18" s="1"/>
      <c r="Y18" s="1"/>
      <c r="Z18" s="1"/>
      <c r="AA18" s="1"/>
      <c r="AB18" s="1"/>
      <c r="AC18" s="1"/>
      <c r="AD18" s="1"/>
      <c r="AE18" s="88"/>
    </row>
    <row r="19" spans="1:31" ht="13.5" thickBot="1">
      <c r="A19" s="2"/>
      <c r="B19" s="1"/>
      <c r="C19" s="1"/>
      <c r="D19" s="1"/>
      <c r="E19" s="82"/>
      <c r="F19" s="82"/>
      <c r="G19" s="1"/>
      <c r="H19" s="1"/>
      <c r="I19" s="1"/>
      <c r="J19" s="118"/>
      <c r="K19" s="117"/>
      <c r="L19" s="93"/>
      <c r="M19" s="118"/>
      <c r="N19" s="113"/>
      <c r="O19" s="128"/>
      <c r="P19" s="129"/>
      <c r="Q19" s="113"/>
      <c r="R19" s="113"/>
      <c r="S19" s="113"/>
      <c r="T19" s="113"/>
      <c r="U19" s="117"/>
      <c r="V19" s="1"/>
      <c r="W19" s="1"/>
      <c r="X19" s="1"/>
      <c r="Y19" s="1"/>
      <c r="Z19" s="1"/>
      <c r="AA19" s="1"/>
      <c r="AB19" s="1"/>
      <c r="AC19" s="1"/>
      <c r="AD19" s="1"/>
      <c r="AE19" s="88"/>
    </row>
    <row r="20" spans="1:31" ht="13.5" thickBot="1">
      <c r="A20" s="2"/>
      <c r="B20" s="1"/>
      <c r="C20" s="249">
        <f>'Config.'!O46</f>
        <v>49.5</v>
      </c>
      <c r="D20" s="246"/>
      <c r="E20" s="1"/>
      <c r="F20" s="1"/>
      <c r="G20" s="1"/>
      <c r="H20" s="1"/>
      <c r="I20" s="1"/>
      <c r="J20" s="118"/>
      <c r="K20" s="117"/>
      <c r="L20" s="1"/>
      <c r="M20" s="118"/>
      <c r="N20" s="113"/>
      <c r="O20" s="129"/>
      <c r="P20" s="129"/>
      <c r="Q20" s="272">
        <f>'Config.'!AH46</f>
        <v>47.5</v>
      </c>
      <c r="R20" s="273"/>
      <c r="S20" s="113"/>
      <c r="T20" s="113"/>
      <c r="U20" s="117"/>
      <c r="V20" s="1"/>
      <c r="W20" s="1"/>
      <c r="X20" s="1"/>
      <c r="Y20" s="1"/>
      <c r="Z20" s="1"/>
      <c r="AA20" s="1"/>
      <c r="AB20" s="1"/>
      <c r="AC20" s="1"/>
      <c r="AD20" s="1"/>
      <c r="AE20" s="88"/>
    </row>
    <row r="21" spans="1:31" ht="12.75">
      <c r="A21" s="2"/>
      <c r="B21" s="1"/>
      <c r="C21" s="1"/>
      <c r="D21" s="1"/>
      <c r="E21" s="1"/>
      <c r="F21" s="1"/>
      <c r="G21" s="1"/>
      <c r="H21" s="289">
        <f>(C20-E11)-4</f>
        <v>7</v>
      </c>
      <c r="I21" s="1"/>
      <c r="J21" s="118"/>
      <c r="K21" s="117"/>
      <c r="L21" s="1"/>
      <c r="M21" s="118"/>
      <c r="N21" s="113"/>
      <c r="O21" s="113"/>
      <c r="P21" s="113"/>
      <c r="Q21" s="113"/>
      <c r="R21" s="113"/>
      <c r="S21" s="113"/>
      <c r="T21" s="113"/>
      <c r="U21" s="117"/>
      <c r="V21" s="1"/>
      <c r="W21" s="1"/>
      <c r="X21" s="1"/>
      <c r="Y21" s="1"/>
      <c r="Z21" s="1"/>
      <c r="AA21" s="1"/>
      <c r="AB21" s="1"/>
      <c r="AC21" s="1"/>
      <c r="AD21" s="1"/>
      <c r="AE21" s="88"/>
    </row>
    <row r="22" spans="1:31" ht="13.5" thickBot="1">
      <c r="A22" s="2"/>
      <c r="B22" s="1"/>
      <c r="C22" s="1"/>
      <c r="D22" s="1"/>
      <c r="E22" s="1"/>
      <c r="F22" s="1"/>
      <c r="G22" s="1"/>
      <c r="H22" s="291"/>
      <c r="I22" s="1"/>
      <c r="J22" s="118"/>
      <c r="K22" s="117"/>
      <c r="L22" s="1"/>
      <c r="M22" s="118"/>
      <c r="N22" s="113"/>
      <c r="O22" s="113"/>
      <c r="P22" s="113"/>
      <c r="Q22" s="113"/>
      <c r="R22" s="113"/>
      <c r="S22" s="113"/>
      <c r="T22" s="247" t="s">
        <v>32</v>
      </c>
      <c r="U22" s="126"/>
      <c r="V22" s="4"/>
      <c r="W22" s="4"/>
      <c r="X22" s="4"/>
      <c r="Y22" s="1"/>
      <c r="Z22" s="1"/>
      <c r="AA22" s="1"/>
      <c r="AB22" s="1"/>
      <c r="AC22" s="1"/>
      <c r="AD22" s="1"/>
      <c r="AE22" s="88"/>
    </row>
    <row r="23" spans="1:31" ht="13.5" thickBot="1">
      <c r="A23" s="2"/>
      <c r="B23" s="1"/>
      <c r="C23" s="1"/>
      <c r="D23" s="1"/>
      <c r="E23" s="1"/>
      <c r="F23" s="1"/>
      <c r="G23" s="1"/>
      <c r="H23" s="1"/>
      <c r="I23" s="1"/>
      <c r="J23" s="118"/>
      <c r="K23" s="117"/>
      <c r="L23" s="1"/>
      <c r="M23" s="118"/>
      <c r="N23" s="113"/>
      <c r="O23" s="113"/>
      <c r="P23" s="113"/>
      <c r="Q23" s="113"/>
      <c r="R23" s="113"/>
      <c r="S23" s="113"/>
      <c r="T23" s="247"/>
      <c r="U23" s="117"/>
      <c r="V23" s="1"/>
      <c r="W23" s="1"/>
      <c r="X23" s="1"/>
      <c r="Y23" s="1"/>
      <c r="Z23" s="1"/>
      <c r="AA23" s="1"/>
      <c r="AB23" s="1"/>
      <c r="AC23" s="1"/>
      <c r="AD23" s="1"/>
      <c r="AE23" s="88"/>
    </row>
    <row r="24" spans="1:31" ht="13.5" thickBot="1">
      <c r="A24" s="2"/>
      <c r="B24" s="1"/>
      <c r="C24" s="1"/>
      <c r="D24" s="1"/>
      <c r="E24" s="1"/>
      <c r="F24" s="1"/>
      <c r="G24" s="1"/>
      <c r="H24" s="1"/>
      <c r="I24" s="1"/>
      <c r="J24" s="118"/>
      <c r="K24" s="117"/>
      <c r="L24" s="1"/>
      <c r="M24" s="118"/>
      <c r="N24" s="113"/>
      <c r="O24" s="113"/>
      <c r="P24" s="113"/>
      <c r="Q24" s="113"/>
      <c r="R24" s="113"/>
      <c r="S24" s="113"/>
      <c r="T24" s="113"/>
      <c r="U24" s="117"/>
      <c r="V24" s="1"/>
      <c r="W24" s="1"/>
      <c r="X24" s="1"/>
      <c r="Y24" s="245">
        <f>'Config.'!T38</f>
        <v>83.34375</v>
      </c>
      <c r="Z24" s="246"/>
      <c r="AA24" s="94" t="s">
        <v>43</v>
      </c>
      <c r="AB24" s="1"/>
      <c r="AC24" s="1"/>
      <c r="AD24" s="1"/>
      <c r="AE24" s="88"/>
    </row>
    <row r="25" spans="1:31" ht="12.75">
      <c r="A25" s="2"/>
      <c r="B25" s="1"/>
      <c r="C25" s="1"/>
      <c r="D25" s="1"/>
      <c r="E25" s="1"/>
      <c r="F25" s="1"/>
      <c r="G25" s="1"/>
      <c r="H25" s="1"/>
      <c r="I25" s="1"/>
      <c r="J25" s="118"/>
      <c r="K25" s="81"/>
      <c r="L25" s="1"/>
      <c r="M25" s="119"/>
      <c r="N25" s="120"/>
      <c r="O25" s="120"/>
      <c r="P25" s="120"/>
      <c r="Q25" s="120"/>
      <c r="R25" s="120"/>
      <c r="S25" s="113"/>
      <c r="T25" s="113"/>
      <c r="U25" s="117"/>
      <c r="V25" s="1"/>
      <c r="W25" s="1"/>
      <c r="X25" s="1"/>
      <c r="Y25" s="1"/>
      <c r="Z25" s="1"/>
      <c r="AA25" s="1"/>
      <c r="AB25" s="1"/>
      <c r="AC25" s="1"/>
      <c r="AD25" s="1"/>
      <c r="AE25" s="88"/>
    </row>
    <row r="26" spans="1:31" ht="13.5" thickBot="1">
      <c r="A26" s="2"/>
      <c r="B26" s="1"/>
      <c r="C26" s="3"/>
      <c r="D26" s="3"/>
      <c r="E26" s="3"/>
      <c r="F26" s="3"/>
      <c r="G26" s="3"/>
      <c r="H26" s="3"/>
      <c r="I26" s="1"/>
      <c r="J26" s="118"/>
      <c r="K26" s="111"/>
      <c r="L26" s="1"/>
      <c r="M26" s="118"/>
      <c r="N26" s="113"/>
      <c r="O26" s="113"/>
      <c r="P26" s="113"/>
      <c r="Q26" s="113"/>
      <c r="R26" s="113"/>
      <c r="S26" s="113"/>
      <c r="T26" s="113"/>
      <c r="U26" s="117"/>
      <c r="V26" s="1"/>
      <c r="W26" s="1"/>
      <c r="X26" s="1"/>
      <c r="Y26" s="1"/>
      <c r="Z26" s="1"/>
      <c r="AA26" s="1"/>
      <c r="AB26" s="1"/>
      <c r="AC26" s="1"/>
      <c r="AD26" s="1"/>
      <c r="AE26" s="88"/>
    </row>
    <row r="27" spans="1:31" ht="12.75">
      <c r="A27" s="2"/>
      <c r="B27" s="1"/>
      <c r="C27" s="1"/>
      <c r="D27" s="1"/>
      <c r="E27" s="1"/>
      <c r="F27" s="1"/>
      <c r="G27" s="1"/>
      <c r="H27" s="1"/>
      <c r="I27" s="1"/>
      <c r="J27" s="118"/>
      <c r="K27" s="117"/>
      <c r="L27" s="1"/>
      <c r="M27" s="118"/>
      <c r="N27" s="113"/>
      <c r="O27" s="113"/>
      <c r="P27" s="113"/>
      <c r="Q27" s="113"/>
      <c r="R27" s="113"/>
      <c r="S27" s="113"/>
      <c r="T27" s="113"/>
      <c r="U27" s="117"/>
      <c r="V27" s="1"/>
      <c r="W27" s="1"/>
      <c r="X27" s="1"/>
      <c r="Y27" s="1"/>
      <c r="Z27" s="1"/>
      <c r="AA27" s="1"/>
      <c r="AB27" s="1"/>
      <c r="AC27" s="1"/>
      <c r="AD27" s="1"/>
      <c r="AE27" s="88"/>
    </row>
    <row r="28" spans="1:31" ht="13.5" thickBot="1">
      <c r="A28" s="2"/>
      <c r="B28" s="1"/>
      <c r="C28" s="1"/>
      <c r="D28" s="1"/>
      <c r="E28" s="1"/>
      <c r="F28" s="1"/>
      <c r="G28" s="1"/>
      <c r="H28" s="1"/>
      <c r="I28" s="1"/>
      <c r="J28" s="118"/>
      <c r="K28" s="117"/>
      <c r="L28" s="1"/>
      <c r="M28" s="118"/>
      <c r="N28" s="113"/>
      <c r="O28" s="113"/>
      <c r="P28" s="113"/>
      <c r="Q28" s="113"/>
      <c r="R28" s="113"/>
      <c r="S28" s="113"/>
      <c r="T28" s="113"/>
      <c r="U28" s="117"/>
      <c r="V28" s="1"/>
      <c r="W28" s="1"/>
      <c r="X28" s="1"/>
      <c r="Y28" s="1"/>
      <c r="Z28" s="1"/>
      <c r="AA28" s="1"/>
      <c r="AB28" s="1"/>
      <c r="AC28" s="1"/>
      <c r="AD28" s="1"/>
      <c r="AE28" s="88"/>
    </row>
    <row r="29" spans="1:31" ht="13.5" thickBot="1">
      <c r="A29" s="245">
        <f>'Config.'!P46</f>
        <v>79</v>
      </c>
      <c r="B29" s="246"/>
      <c r="C29" s="1"/>
      <c r="D29" s="1"/>
      <c r="E29" s="1"/>
      <c r="F29" s="1"/>
      <c r="G29" s="1"/>
      <c r="H29" s="1"/>
      <c r="I29" s="1"/>
      <c r="J29" s="118"/>
      <c r="K29" s="117"/>
      <c r="L29" s="1"/>
      <c r="M29" s="118"/>
      <c r="N29" s="113"/>
      <c r="O29" s="113"/>
      <c r="P29" s="113"/>
      <c r="Q29" s="113"/>
      <c r="R29" s="113"/>
      <c r="S29" s="272">
        <f>'Config.'!AI46</f>
        <v>77</v>
      </c>
      <c r="T29" s="273"/>
      <c r="U29" s="117"/>
      <c r="V29" s="1"/>
      <c r="W29" s="1"/>
      <c r="X29" s="1"/>
      <c r="Y29" s="1"/>
      <c r="Z29" s="1"/>
      <c r="AA29" s="1"/>
      <c r="AB29" s="1"/>
      <c r="AC29" s="1"/>
      <c r="AD29" s="1"/>
      <c r="AE29" s="88"/>
    </row>
    <row r="30" spans="1:31" ht="12.75">
      <c r="A30" s="2"/>
      <c r="B30" s="1"/>
      <c r="C30" s="1"/>
      <c r="D30" s="1"/>
      <c r="E30" s="1"/>
      <c r="F30" s="1"/>
      <c r="G30" s="1"/>
      <c r="H30" s="1"/>
      <c r="I30" s="1"/>
      <c r="J30" s="118"/>
      <c r="K30" s="117"/>
      <c r="L30" s="1"/>
      <c r="M30" s="118"/>
      <c r="N30" s="113"/>
      <c r="O30" s="113"/>
      <c r="P30" s="113"/>
      <c r="Q30" s="113"/>
      <c r="R30" s="113"/>
      <c r="S30" s="113"/>
      <c r="T30" s="113"/>
      <c r="U30" s="117"/>
      <c r="V30" s="1"/>
      <c r="W30" s="1"/>
      <c r="X30" s="1"/>
      <c r="Y30" s="1"/>
      <c r="Z30" s="1"/>
      <c r="AA30" s="1"/>
      <c r="AB30" s="1"/>
      <c r="AC30" s="1"/>
      <c r="AD30" s="1"/>
      <c r="AE30" s="88"/>
    </row>
    <row r="31" spans="1:31" ht="12.75">
      <c r="A31" s="2"/>
      <c r="B31" s="1"/>
      <c r="C31" s="1"/>
      <c r="D31" s="1"/>
      <c r="E31" s="1"/>
      <c r="F31" s="1"/>
      <c r="G31" s="1"/>
      <c r="H31" s="1"/>
      <c r="I31" s="1"/>
      <c r="J31" s="118"/>
      <c r="K31" s="117"/>
      <c r="L31" s="1"/>
      <c r="M31" s="118"/>
      <c r="N31" s="113"/>
      <c r="O31" s="113"/>
      <c r="P31" s="113"/>
      <c r="Q31" s="113"/>
      <c r="R31" s="113"/>
      <c r="S31" s="113"/>
      <c r="T31" s="113"/>
      <c r="U31" s="117"/>
      <c r="V31" s="1"/>
      <c r="W31" s="1"/>
      <c r="X31" s="1"/>
      <c r="Y31" s="1"/>
      <c r="Z31" s="1"/>
      <c r="AA31" s="1"/>
      <c r="AB31" s="1"/>
      <c r="AC31" s="1"/>
      <c r="AD31" s="1"/>
      <c r="AE31" s="88"/>
    </row>
    <row r="32" spans="1:31" ht="13.5" thickBot="1">
      <c r="A32" s="2"/>
      <c r="B32" s="1"/>
      <c r="C32" s="1"/>
      <c r="D32" s="1"/>
      <c r="E32" s="1"/>
      <c r="F32" s="1"/>
      <c r="G32" s="1"/>
      <c r="H32" s="1"/>
      <c r="I32" s="1"/>
      <c r="J32" s="118"/>
      <c r="K32" s="117"/>
      <c r="L32" s="1"/>
      <c r="M32" s="121"/>
      <c r="N32" s="122"/>
      <c r="O32" s="122"/>
      <c r="P32" s="122"/>
      <c r="Q32" s="122"/>
      <c r="R32" s="122"/>
      <c r="S32" s="122"/>
      <c r="T32" s="122"/>
      <c r="U32" s="117"/>
      <c r="V32" s="1"/>
      <c r="W32" s="1"/>
      <c r="X32" s="1"/>
      <c r="Y32" s="1"/>
      <c r="Z32" s="1"/>
      <c r="AA32" s="1"/>
      <c r="AB32" s="1"/>
      <c r="AC32" s="1"/>
      <c r="AD32" s="1"/>
      <c r="AE32" s="88"/>
    </row>
    <row r="33" spans="1:31" ht="12.75">
      <c r="A33" s="110"/>
      <c r="B33" s="4"/>
      <c r="C33" s="4"/>
      <c r="D33" s="4"/>
      <c r="E33" s="1"/>
      <c r="F33" s="4"/>
      <c r="G33" s="1"/>
      <c r="H33" s="1"/>
      <c r="I33" s="1"/>
      <c r="J33" s="118"/>
      <c r="K33" s="81"/>
      <c r="L33" s="1"/>
      <c r="M33" s="118"/>
      <c r="N33" s="113"/>
      <c r="O33" s="113"/>
      <c r="P33" s="113"/>
      <c r="Q33" s="113"/>
      <c r="R33" s="113"/>
      <c r="S33" s="113"/>
      <c r="T33" s="113"/>
      <c r="U33" s="117"/>
      <c r="V33" s="1"/>
      <c r="W33" s="1"/>
      <c r="X33" s="1"/>
      <c r="Y33" s="1"/>
      <c r="Z33" s="1"/>
      <c r="AA33" s="1"/>
      <c r="AB33" s="1"/>
      <c r="AC33" s="1"/>
      <c r="AD33" s="1"/>
      <c r="AE33" s="88"/>
    </row>
    <row r="34" spans="1:31" ht="13.5" thickBot="1">
      <c r="A34" s="2"/>
      <c r="B34" s="1"/>
      <c r="C34" s="1"/>
      <c r="D34" s="1"/>
      <c r="E34" s="3"/>
      <c r="F34" s="3"/>
      <c r="G34" s="3"/>
      <c r="H34" s="3"/>
      <c r="I34" s="1"/>
      <c r="J34" s="118"/>
      <c r="K34" s="111"/>
      <c r="L34" s="1"/>
      <c r="M34" s="118"/>
      <c r="N34" s="113"/>
      <c r="O34" s="113"/>
      <c r="P34" s="113"/>
      <c r="Q34" s="113"/>
      <c r="R34" s="113"/>
      <c r="S34" s="113"/>
      <c r="T34" s="113"/>
      <c r="U34" s="117"/>
      <c r="V34" s="1"/>
      <c r="W34" s="1"/>
      <c r="X34" s="1"/>
      <c r="Y34" s="1"/>
      <c r="Z34" s="1"/>
      <c r="AA34" s="1"/>
      <c r="AB34" s="1"/>
      <c r="AC34" s="1"/>
      <c r="AD34" s="1"/>
      <c r="AE34" s="88"/>
    </row>
    <row r="35" spans="1:31" ht="12.75">
      <c r="A35" s="2"/>
      <c r="B35" s="1"/>
      <c r="C35" s="1"/>
      <c r="D35" s="1"/>
      <c r="E35" s="1"/>
      <c r="F35" s="1"/>
      <c r="G35" s="1"/>
      <c r="H35" s="1"/>
      <c r="I35" s="1"/>
      <c r="J35" s="118"/>
      <c r="K35" s="117"/>
      <c r="L35" s="1"/>
      <c r="M35" s="118"/>
      <c r="N35" s="113"/>
      <c r="O35" s="113"/>
      <c r="P35" s="113"/>
      <c r="Q35" s="113"/>
      <c r="R35" s="113"/>
      <c r="S35" s="113"/>
      <c r="T35" s="113"/>
      <c r="U35" s="117"/>
      <c r="V35" s="1"/>
      <c r="W35" s="1"/>
      <c r="X35" s="1"/>
      <c r="Y35" s="1"/>
      <c r="Z35" s="1"/>
      <c r="AA35" s="1"/>
      <c r="AB35" s="1"/>
      <c r="AC35" s="1"/>
      <c r="AD35" s="1"/>
      <c r="AE35" s="88"/>
    </row>
    <row r="36" spans="1:31" ht="13.5" thickBot="1">
      <c r="A36" s="2"/>
      <c r="B36" s="1"/>
      <c r="C36" s="1"/>
      <c r="D36" s="1"/>
      <c r="E36" s="1"/>
      <c r="F36" s="1"/>
      <c r="G36" s="1"/>
      <c r="H36" s="1"/>
      <c r="I36" s="1"/>
      <c r="J36" s="123"/>
      <c r="K36" s="127"/>
      <c r="L36" s="1"/>
      <c r="M36" s="123"/>
      <c r="N36" s="124"/>
      <c r="O36" s="124"/>
      <c r="P36" s="124"/>
      <c r="Q36" s="124"/>
      <c r="R36" s="124"/>
      <c r="S36" s="124"/>
      <c r="T36" s="124"/>
      <c r="U36" s="127"/>
      <c r="V36" s="1"/>
      <c r="W36" s="4"/>
      <c r="X36" s="4"/>
      <c r="Y36" s="4"/>
      <c r="Z36" s="4"/>
      <c r="AA36" s="1"/>
      <c r="AB36" s="1"/>
      <c r="AC36" s="1"/>
      <c r="AD36" s="1"/>
      <c r="AE36" s="88"/>
    </row>
    <row r="37" spans="1:31"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88"/>
    </row>
    <row r="38" spans="1:31" ht="12.75">
      <c r="A38" s="2"/>
      <c r="B38" s="1"/>
      <c r="C38" s="1"/>
      <c r="D38" s="1"/>
      <c r="E38" s="1"/>
      <c r="F38" s="1"/>
      <c r="G38" s="1"/>
      <c r="H38" s="1"/>
      <c r="I38" s="1"/>
      <c r="J38" s="1"/>
      <c r="K38" s="1"/>
      <c r="L38" s="261" t="s">
        <v>44</v>
      </c>
      <c r="M38" s="261"/>
      <c r="N38" s="261"/>
      <c r="O38" s="261"/>
      <c r="P38" s="236">
        <v>4</v>
      </c>
      <c r="Q38" s="237"/>
      <c r="R38" s="1"/>
      <c r="S38" s="1"/>
      <c r="T38" s="1"/>
      <c r="U38" s="1"/>
      <c r="V38" s="1"/>
      <c r="W38" s="1"/>
      <c r="X38" s="1"/>
      <c r="Y38" s="1"/>
      <c r="Z38" s="1"/>
      <c r="AA38" s="1"/>
      <c r="AB38" s="1"/>
      <c r="AC38" s="1"/>
      <c r="AD38" s="1"/>
      <c r="AE38" s="88"/>
    </row>
    <row r="39" spans="1:31" ht="12.75">
      <c r="A39" s="2"/>
      <c r="B39" s="1"/>
      <c r="C39" s="1"/>
      <c r="D39" s="1"/>
      <c r="E39" s="1"/>
      <c r="F39" s="1"/>
      <c r="G39" s="1"/>
      <c r="H39" s="1"/>
      <c r="I39" s="1"/>
      <c r="J39" s="1"/>
      <c r="K39" s="1"/>
      <c r="L39" s="1"/>
      <c r="M39" s="1"/>
      <c r="N39" s="240" t="s">
        <v>15</v>
      </c>
      <c r="O39" s="240"/>
      <c r="P39" s="241">
        <v>0.25</v>
      </c>
      <c r="Q39" s="241"/>
      <c r="R39" s="1" t="s">
        <v>18</v>
      </c>
      <c r="S39" s="8"/>
      <c r="T39" s="1"/>
      <c r="U39" s="1"/>
      <c r="V39" s="1"/>
      <c r="W39" s="1"/>
      <c r="X39" s="1"/>
      <c r="Y39" s="1"/>
      <c r="Z39" s="1"/>
      <c r="AA39" s="1"/>
      <c r="AB39" s="1"/>
      <c r="AC39" s="1"/>
      <c r="AD39" s="1"/>
      <c r="AE39" s="88"/>
    </row>
    <row r="40" spans="1:31" ht="12.75">
      <c r="A40" s="2"/>
      <c r="B40" s="1"/>
      <c r="C40" s="1"/>
      <c r="D40" s="1"/>
      <c r="E40" s="1"/>
      <c r="F40" s="1"/>
      <c r="G40" s="1"/>
      <c r="H40" s="1"/>
      <c r="I40" s="1"/>
      <c r="J40" s="1"/>
      <c r="K40" s="1"/>
      <c r="L40" s="1"/>
      <c r="M40" s="1"/>
      <c r="N40" s="240" t="s">
        <v>16</v>
      </c>
      <c r="O40" s="240"/>
      <c r="P40" s="238">
        <v>0.1</v>
      </c>
      <c r="Q40" s="238"/>
      <c r="R40" s="9"/>
      <c r="S40" s="9"/>
      <c r="T40" s="1"/>
      <c r="U40" s="1"/>
      <c r="V40" s="1"/>
      <c r="W40" s="1"/>
      <c r="X40" s="1"/>
      <c r="Y40" s="1"/>
      <c r="Z40" s="1"/>
      <c r="AA40" s="1"/>
      <c r="AB40" s="1"/>
      <c r="AC40" s="1"/>
      <c r="AD40" s="1"/>
      <c r="AE40" s="88"/>
    </row>
    <row r="41" spans="1:31" ht="12.75">
      <c r="A41" s="2"/>
      <c r="B41" s="1"/>
      <c r="C41" s="1"/>
      <c r="D41" s="1"/>
      <c r="E41" s="1"/>
      <c r="F41" s="1"/>
      <c r="G41" s="1"/>
      <c r="H41" s="1"/>
      <c r="I41" s="1"/>
      <c r="J41" s="1"/>
      <c r="K41" s="1"/>
      <c r="L41" s="1"/>
      <c r="M41" s="1"/>
      <c r="N41" s="240" t="s">
        <v>17</v>
      </c>
      <c r="O41" s="240"/>
      <c r="P41" s="239">
        <v>0.25</v>
      </c>
      <c r="Q41" s="239"/>
      <c r="R41" s="8"/>
      <c r="S41" s="8"/>
      <c r="T41" s="1"/>
      <c r="U41" s="1"/>
      <c r="V41" s="1"/>
      <c r="W41" s="1"/>
      <c r="X41" s="1"/>
      <c r="Y41" s="1"/>
      <c r="Z41" s="1"/>
      <c r="AA41" s="1"/>
      <c r="AB41" s="1"/>
      <c r="AC41" s="1"/>
      <c r="AD41" s="1"/>
      <c r="AE41" s="88"/>
    </row>
    <row r="42" spans="1:31" ht="13.5" thickBot="1">
      <c r="A42" s="95"/>
      <c r="B42" s="96"/>
      <c r="C42" s="96"/>
      <c r="D42" s="96"/>
      <c r="E42" s="96"/>
      <c r="F42" s="96"/>
      <c r="G42" s="96"/>
      <c r="H42" s="96"/>
      <c r="I42" s="96"/>
      <c r="J42" s="96"/>
      <c r="K42" s="96"/>
      <c r="L42" s="96"/>
      <c r="M42" s="96"/>
      <c r="N42" s="275" t="s">
        <v>35</v>
      </c>
      <c r="O42" s="275"/>
      <c r="P42" s="276" t="s">
        <v>36</v>
      </c>
      <c r="Q42" s="276"/>
      <c r="R42" s="104"/>
      <c r="S42" s="104"/>
      <c r="T42" s="96"/>
      <c r="U42" s="96"/>
      <c r="V42" s="96"/>
      <c r="W42" s="96"/>
      <c r="X42" s="96"/>
      <c r="Y42" s="96"/>
      <c r="Z42" s="96"/>
      <c r="AA42" s="96"/>
      <c r="AB42" s="96"/>
      <c r="AC42" s="96"/>
      <c r="AD42" s="96"/>
      <c r="AE42" s="97"/>
    </row>
    <row r="43" spans="1:31" ht="13.5" thickBot="1">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7"/>
    </row>
    <row r="44" spans="1:31" ht="18.75" thickBot="1">
      <c r="A44" s="2"/>
      <c r="B44" s="1"/>
      <c r="C44" s="1"/>
      <c r="D44" s="1"/>
      <c r="E44" s="1"/>
      <c r="F44" s="1"/>
      <c r="G44" s="1"/>
      <c r="H44" s="1"/>
      <c r="I44" s="1"/>
      <c r="J44" s="1"/>
      <c r="K44" s="1"/>
      <c r="L44" s="1"/>
      <c r="M44" s="248" t="s">
        <v>99</v>
      </c>
      <c r="N44" s="248"/>
      <c r="O44" s="248"/>
      <c r="P44" s="248"/>
      <c r="Q44" s="248"/>
      <c r="R44" s="248"/>
      <c r="S44" s="248"/>
      <c r="T44" s="248"/>
      <c r="U44" s="248"/>
      <c r="V44" s="1"/>
      <c r="W44" s="1"/>
      <c r="X44" s="1"/>
      <c r="Y44" s="259">
        <f>'Config.'!$D$12</f>
        <v>36</v>
      </c>
      <c r="Z44" s="246"/>
      <c r="AA44" s="101" t="s">
        <v>85</v>
      </c>
      <c r="AB44" s="1"/>
      <c r="AC44" s="98">
        <f>'Config.'!$D$12+1.25</f>
        <v>37.25</v>
      </c>
      <c r="AD44" s="101" t="s">
        <v>83</v>
      </c>
      <c r="AE44" s="88"/>
    </row>
    <row r="45" spans="1:31" ht="13.5" thickBot="1">
      <c r="A45" s="2"/>
      <c r="B45" s="1"/>
      <c r="C45" s="1"/>
      <c r="D45" s="1"/>
      <c r="E45" s="1"/>
      <c r="F45" s="1"/>
      <c r="G45" s="1"/>
      <c r="H45" s="1"/>
      <c r="I45" s="1"/>
      <c r="J45" s="1"/>
      <c r="K45" s="1"/>
      <c r="L45" s="1"/>
      <c r="M45" s="105"/>
      <c r="N45" s="89"/>
      <c r="O45" s="89"/>
      <c r="P45" s="255">
        <f>P3</f>
        <v>35.8125</v>
      </c>
      <c r="Q45" s="256"/>
      <c r="R45" s="90"/>
      <c r="S45" s="90"/>
      <c r="T45" s="89"/>
      <c r="U45" s="10"/>
      <c r="V45" s="1"/>
      <c r="W45" s="1"/>
      <c r="X45" s="1"/>
      <c r="Y45" s="249">
        <f>'Config.'!$D$13</f>
        <v>84.1875</v>
      </c>
      <c r="Z45" s="246"/>
      <c r="AA45" s="91" t="s">
        <v>82</v>
      </c>
      <c r="AB45" s="1"/>
      <c r="AC45" s="98">
        <f>Y45+13/16</f>
        <v>85</v>
      </c>
      <c r="AD45" s="101" t="s">
        <v>84</v>
      </c>
      <c r="AE45" s="88"/>
    </row>
    <row r="46" spans="1:31" ht="13.5" thickBot="1">
      <c r="A46" s="2"/>
      <c r="B46" s="1"/>
      <c r="C46" s="1"/>
      <c r="D46" s="1"/>
      <c r="E46" s="1"/>
      <c r="F46" s="1"/>
      <c r="G46" s="1"/>
      <c r="H46" s="1"/>
      <c r="I46" s="1"/>
      <c r="J46" s="1"/>
      <c r="K46" s="1"/>
      <c r="L46" s="1"/>
      <c r="M46" s="105"/>
      <c r="N46" s="89"/>
      <c r="O46" s="89"/>
      <c r="P46" s="257"/>
      <c r="Q46" s="258"/>
      <c r="R46" s="107"/>
      <c r="S46" s="90"/>
      <c r="T46" s="89"/>
      <c r="U46" s="10"/>
      <c r="V46" s="1"/>
      <c r="W46" s="1"/>
      <c r="X46" s="1"/>
      <c r="Y46" s="249">
        <f>'Config.'!$D$14</f>
        <v>0.75</v>
      </c>
      <c r="Z46" s="246"/>
      <c r="AA46" s="91" t="s">
        <v>81</v>
      </c>
      <c r="AB46" s="1"/>
      <c r="AE46" s="88"/>
    </row>
    <row r="47" spans="1:31" ht="13.5" thickBot="1">
      <c r="A47" s="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88"/>
    </row>
    <row r="48" spans="1:31" ht="14.25" thickBot="1" thickTop="1">
      <c r="A48" s="100"/>
      <c r="B48" s="3"/>
      <c r="C48" s="3"/>
      <c r="D48" s="3"/>
      <c r="E48" s="3"/>
      <c r="F48" s="3"/>
      <c r="G48" s="3"/>
      <c r="H48" s="3"/>
      <c r="I48" s="1"/>
      <c r="J48" s="114"/>
      <c r="K48" s="116"/>
      <c r="L48" s="1"/>
      <c r="M48" s="114"/>
      <c r="N48" s="115"/>
      <c r="O48" s="115"/>
      <c r="P48" s="115"/>
      <c r="Q48" s="115"/>
      <c r="R48" s="115"/>
      <c r="S48" s="115"/>
      <c r="T48" s="115"/>
      <c r="U48" s="116"/>
      <c r="V48" s="1"/>
      <c r="W48" s="3"/>
      <c r="X48" s="3"/>
      <c r="Y48" s="3"/>
      <c r="Z48" s="3"/>
      <c r="AA48" s="1"/>
      <c r="AB48" s="1"/>
      <c r="AC48" s="1"/>
      <c r="AD48" s="1"/>
      <c r="AE48" s="88"/>
    </row>
    <row r="49" spans="1:31" ht="13.5" thickBot="1">
      <c r="A49" s="2"/>
      <c r="B49" s="1"/>
      <c r="C49" s="1"/>
      <c r="D49" s="1"/>
      <c r="E49" s="1"/>
      <c r="F49" s="1"/>
      <c r="G49" s="251">
        <f>G7</f>
        <v>5</v>
      </c>
      <c r="H49" s="252"/>
      <c r="I49" s="1"/>
      <c r="J49" s="118"/>
      <c r="K49" s="117"/>
      <c r="L49" s="1"/>
      <c r="M49" s="274">
        <f>M7</f>
        <v>3</v>
      </c>
      <c r="N49" s="273"/>
      <c r="O49" s="113"/>
      <c r="P49" s="113"/>
      <c r="Q49" s="113"/>
      <c r="R49" s="113"/>
      <c r="S49" s="113"/>
      <c r="T49" s="113"/>
      <c r="U49" s="117"/>
      <c r="V49" s="1"/>
      <c r="W49" s="1"/>
      <c r="X49" s="1"/>
      <c r="Y49" s="1"/>
      <c r="Z49" s="1"/>
      <c r="AA49" s="1"/>
      <c r="AB49" s="1"/>
      <c r="AC49" s="1"/>
      <c r="AD49" s="1"/>
      <c r="AE49" s="88"/>
    </row>
    <row r="50" spans="1:31" ht="13.5" thickBot="1">
      <c r="A50" s="2"/>
      <c r="B50" s="1"/>
      <c r="C50" s="1"/>
      <c r="D50" s="1"/>
      <c r="E50" s="1"/>
      <c r="F50" s="1"/>
      <c r="G50" s="92"/>
      <c r="H50" s="92"/>
      <c r="I50" s="1"/>
      <c r="J50" s="118"/>
      <c r="K50" s="117"/>
      <c r="L50" s="1"/>
      <c r="M50" s="118"/>
      <c r="N50" s="113"/>
      <c r="O50" s="113"/>
      <c r="P50" s="113"/>
      <c r="Q50" s="113"/>
      <c r="R50" s="113"/>
      <c r="S50" s="113"/>
      <c r="T50" s="113"/>
      <c r="U50" s="117"/>
      <c r="V50" s="1"/>
      <c r="W50" s="1"/>
      <c r="X50" s="1"/>
      <c r="Y50" s="1"/>
      <c r="Z50" s="1"/>
      <c r="AA50" s="1"/>
      <c r="AB50" s="1"/>
      <c r="AC50" s="1"/>
      <c r="AD50" s="1"/>
      <c r="AE50" s="88"/>
    </row>
    <row r="51" spans="1:31" ht="12.75">
      <c r="A51" s="2"/>
      <c r="B51" s="1"/>
      <c r="C51" s="1"/>
      <c r="D51" s="1"/>
      <c r="E51" s="1"/>
      <c r="F51" s="1"/>
      <c r="G51" s="4"/>
      <c r="H51" s="1"/>
      <c r="I51" s="1"/>
      <c r="J51" s="118"/>
      <c r="K51" s="81"/>
      <c r="L51" s="1"/>
      <c r="M51" s="119"/>
      <c r="N51" s="120"/>
      <c r="O51" s="113"/>
      <c r="P51" s="113"/>
      <c r="Q51" s="113"/>
      <c r="R51" s="113"/>
      <c r="S51" s="113"/>
      <c r="T51" s="113"/>
      <c r="U51" s="117"/>
      <c r="V51" s="1"/>
      <c r="W51" s="1"/>
      <c r="X51" s="1"/>
      <c r="Y51" s="1"/>
      <c r="Z51" s="1"/>
      <c r="AA51" s="1"/>
      <c r="AB51" s="1"/>
      <c r="AC51" s="1"/>
      <c r="AD51" s="1"/>
      <c r="AE51" s="88"/>
    </row>
    <row r="52" spans="1:31" ht="13.5" thickBot="1">
      <c r="A52" s="2"/>
      <c r="B52" s="1"/>
      <c r="C52" s="1"/>
      <c r="D52" s="1"/>
      <c r="E52" s="1"/>
      <c r="F52" s="1"/>
      <c r="G52" s="3"/>
      <c r="H52" s="3"/>
      <c r="I52" s="1"/>
      <c r="J52" s="118"/>
      <c r="K52" s="111"/>
      <c r="L52" s="84"/>
      <c r="M52" s="118"/>
      <c r="N52" s="113"/>
      <c r="O52" s="113"/>
      <c r="P52" s="113"/>
      <c r="Q52" s="113"/>
      <c r="R52" s="113"/>
      <c r="S52" s="113"/>
      <c r="T52" s="113"/>
      <c r="U52" s="117"/>
      <c r="V52" s="1"/>
      <c r="W52" s="1"/>
      <c r="X52" s="1"/>
      <c r="Y52" s="1"/>
      <c r="Z52" s="1"/>
      <c r="AA52" s="1"/>
      <c r="AB52" s="1"/>
      <c r="AC52" s="1"/>
      <c r="AD52" s="1"/>
      <c r="AE52" s="88"/>
    </row>
    <row r="53" spans="1:31" ht="13.5" thickBot="1">
      <c r="A53" s="2"/>
      <c r="B53" s="1"/>
      <c r="C53" s="1"/>
      <c r="D53" s="1"/>
      <c r="E53" s="249">
        <f>E11</f>
        <v>38.5</v>
      </c>
      <c r="F53" s="246"/>
      <c r="G53" s="1"/>
      <c r="H53" s="1"/>
      <c r="I53" s="1"/>
      <c r="J53" s="118"/>
      <c r="K53" s="117"/>
      <c r="L53" s="93"/>
      <c r="M53" s="118"/>
      <c r="N53" s="113"/>
      <c r="O53" s="274">
        <f>O11</f>
        <v>36.5</v>
      </c>
      <c r="P53" s="273"/>
      <c r="Q53" s="113"/>
      <c r="R53" s="113"/>
      <c r="S53" s="113"/>
      <c r="T53" s="113"/>
      <c r="U53" s="117"/>
      <c r="V53" s="1"/>
      <c r="W53" s="1"/>
      <c r="X53" s="1"/>
      <c r="Y53" s="1"/>
      <c r="Z53" s="1"/>
      <c r="AA53" s="1"/>
      <c r="AB53" s="1"/>
      <c r="AC53" s="1"/>
      <c r="AD53" s="1"/>
      <c r="AE53" s="88"/>
    </row>
    <row r="54" spans="1:31" ht="12.75">
      <c r="A54" s="2"/>
      <c r="B54" s="1"/>
      <c r="C54" s="1"/>
      <c r="D54" s="1"/>
      <c r="E54" s="1"/>
      <c r="F54" s="1"/>
      <c r="G54" s="1"/>
      <c r="H54" s="1"/>
      <c r="I54" s="1"/>
      <c r="J54" s="118"/>
      <c r="K54" s="117"/>
      <c r="L54" s="93"/>
      <c r="M54" s="118"/>
      <c r="N54" s="113"/>
      <c r="O54" s="113"/>
      <c r="P54" s="113"/>
      <c r="Q54" s="113"/>
      <c r="R54" s="113"/>
      <c r="S54" s="113"/>
      <c r="T54" s="113"/>
      <c r="U54" s="117"/>
      <c r="V54" s="1"/>
      <c r="W54" s="1"/>
      <c r="X54" s="1"/>
      <c r="Y54" s="1"/>
      <c r="Z54" s="1"/>
      <c r="AA54" s="1"/>
      <c r="AB54" s="1"/>
      <c r="AC54" s="1"/>
      <c r="AD54" s="1"/>
      <c r="AE54" s="88"/>
    </row>
    <row r="55" spans="1:31" ht="13.5" thickBot="1">
      <c r="A55" s="2"/>
      <c r="B55" s="1"/>
      <c r="C55" s="1"/>
      <c r="D55" s="1"/>
      <c r="E55" s="1"/>
      <c r="F55" s="1"/>
      <c r="G55" s="1"/>
      <c r="H55" s="1"/>
      <c r="I55" s="1"/>
      <c r="J55" s="118"/>
      <c r="K55" s="117"/>
      <c r="L55" s="93"/>
      <c r="M55" s="118"/>
      <c r="N55" s="113"/>
      <c r="O55" s="113"/>
      <c r="P55" s="113"/>
      <c r="Q55" s="113"/>
      <c r="R55" s="113"/>
      <c r="S55" s="113"/>
      <c r="T55" s="113"/>
      <c r="U55" s="117"/>
      <c r="V55" s="1"/>
      <c r="W55" s="1"/>
      <c r="X55" s="1"/>
      <c r="Y55" s="1"/>
      <c r="Z55" s="1"/>
      <c r="AA55" s="1"/>
      <c r="AB55" s="1"/>
      <c r="AC55" s="1"/>
      <c r="AD55" s="1"/>
      <c r="AE55" s="88"/>
    </row>
    <row r="56" spans="1:31" ht="13.5" thickBot="1">
      <c r="A56" s="2"/>
      <c r="B56" s="1"/>
      <c r="C56" s="1"/>
      <c r="D56" s="1"/>
      <c r="E56" s="1"/>
      <c r="F56" s="1"/>
      <c r="G56" s="1"/>
      <c r="H56" s="1"/>
      <c r="I56" s="1"/>
      <c r="J56" s="118"/>
      <c r="K56" s="117"/>
      <c r="L56" s="93"/>
      <c r="M56" s="118"/>
      <c r="N56" s="113"/>
      <c r="O56" s="113"/>
      <c r="P56" s="113"/>
      <c r="Q56" s="113"/>
      <c r="R56" s="113"/>
      <c r="S56" s="113"/>
      <c r="T56" s="113"/>
      <c r="U56" s="117"/>
      <c r="V56" s="1"/>
      <c r="W56" s="249">
        <f>W14</f>
        <v>48.09375</v>
      </c>
      <c r="X56" s="246"/>
      <c r="Y56" s="1"/>
      <c r="Z56" s="1"/>
      <c r="AA56" s="1"/>
      <c r="AB56" s="1"/>
      <c r="AC56" s="1"/>
      <c r="AD56" s="1"/>
      <c r="AE56" s="88"/>
    </row>
    <row r="57" spans="1:31" ht="12.75">
      <c r="A57" s="2"/>
      <c r="B57" s="1"/>
      <c r="C57" s="1"/>
      <c r="D57" s="1"/>
      <c r="E57" s="1"/>
      <c r="F57" s="1"/>
      <c r="G57" s="1"/>
      <c r="H57" s="1"/>
      <c r="I57" s="1"/>
      <c r="J57" s="118"/>
      <c r="K57" s="117"/>
      <c r="L57" s="93"/>
      <c r="M57" s="118"/>
      <c r="N57" s="113"/>
      <c r="O57" s="113"/>
      <c r="P57" s="113"/>
      <c r="Q57" s="113"/>
      <c r="R57" s="113"/>
      <c r="S57" s="113"/>
      <c r="T57" s="113"/>
      <c r="U57" s="117"/>
      <c r="V57" s="1"/>
      <c r="W57" s="1"/>
      <c r="X57" s="1"/>
      <c r="Y57" s="1"/>
      <c r="Z57" s="1"/>
      <c r="AA57" s="1"/>
      <c r="AB57" s="1"/>
      <c r="AC57" s="1"/>
      <c r="AD57" s="1"/>
      <c r="AE57" s="88"/>
    </row>
    <row r="58" spans="1:31" ht="13.5" thickBot="1">
      <c r="A58" s="2"/>
      <c r="B58" s="1"/>
      <c r="C58" s="1"/>
      <c r="D58" s="1"/>
      <c r="E58" s="1"/>
      <c r="F58" s="1"/>
      <c r="G58" s="1"/>
      <c r="H58" s="1"/>
      <c r="I58" s="1"/>
      <c r="J58" s="118"/>
      <c r="K58" s="117"/>
      <c r="L58" s="93"/>
      <c r="M58" s="118"/>
      <c r="N58" s="113"/>
      <c r="O58" s="113"/>
      <c r="P58" s="113"/>
      <c r="Q58" s="113"/>
      <c r="R58" s="113"/>
      <c r="S58" s="113"/>
      <c r="T58" s="113"/>
      <c r="U58" s="117"/>
      <c r="V58" s="1"/>
      <c r="W58" s="1"/>
      <c r="X58" s="1"/>
      <c r="Y58" s="1"/>
      <c r="Z58" s="1"/>
      <c r="AA58" s="1"/>
      <c r="AB58" s="1"/>
      <c r="AC58" s="1"/>
      <c r="AD58" s="1"/>
      <c r="AE58" s="88"/>
    </row>
    <row r="59" spans="1:31" ht="12.75">
      <c r="A59" s="2"/>
      <c r="B59" s="1"/>
      <c r="C59" s="1"/>
      <c r="D59" s="1"/>
      <c r="E59" s="1"/>
      <c r="F59" s="1"/>
      <c r="G59" s="1"/>
      <c r="H59" s="1"/>
      <c r="I59" s="1"/>
      <c r="J59" s="118"/>
      <c r="K59" s="81"/>
      <c r="L59" s="93"/>
      <c r="M59" s="119"/>
      <c r="N59" s="120"/>
      <c r="O59" s="120"/>
      <c r="P59" s="120"/>
      <c r="Q59" s="113"/>
      <c r="R59" s="113"/>
      <c r="S59" s="113"/>
      <c r="T59" s="113"/>
      <c r="U59" s="117"/>
      <c r="V59" s="1"/>
      <c r="W59" s="1"/>
      <c r="X59" s="1"/>
      <c r="Y59" s="1"/>
      <c r="Z59" s="1"/>
      <c r="AA59" s="1"/>
      <c r="AB59" s="1"/>
      <c r="AC59" s="1"/>
      <c r="AD59" s="1"/>
      <c r="AE59" s="88"/>
    </row>
    <row r="60" spans="1:31" ht="13.5" thickBot="1">
      <c r="A60" s="2"/>
      <c r="B60" s="1"/>
      <c r="C60" s="1"/>
      <c r="D60" s="1"/>
      <c r="E60" s="3"/>
      <c r="F60" s="3"/>
      <c r="G60" s="3"/>
      <c r="H60" s="3"/>
      <c r="I60" s="1"/>
      <c r="J60" s="118"/>
      <c r="K60" s="111"/>
      <c r="L60" s="93"/>
      <c r="M60" s="118"/>
      <c r="N60" s="113"/>
      <c r="O60" s="113"/>
      <c r="P60" s="113"/>
      <c r="Q60" s="113"/>
      <c r="R60" s="113"/>
      <c r="S60" s="113"/>
      <c r="T60" s="113"/>
      <c r="U60" s="117"/>
      <c r="V60" s="1"/>
      <c r="W60" s="1"/>
      <c r="X60" s="1"/>
      <c r="Y60" s="1"/>
      <c r="Z60" s="1"/>
      <c r="AA60" s="1"/>
      <c r="AB60" s="1"/>
      <c r="AC60" s="1"/>
      <c r="AD60" s="1"/>
      <c r="AE60" s="88"/>
    </row>
    <row r="61" spans="1:31" ht="13.5" thickBot="1">
      <c r="A61" s="2"/>
      <c r="B61" s="1"/>
      <c r="C61" s="1"/>
      <c r="D61" s="1"/>
      <c r="E61" s="82"/>
      <c r="F61" s="82"/>
      <c r="G61" s="1"/>
      <c r="H61" s="1"/>
      <c r="I61" s="1"/>
      <c r="J61" s="118"/>
      <c r="K61" s="117"/>
      <c r="L61" s="93"/>
      <c r="M61" s="118"/>
      <c r="N61" s="113"/>
      <c r="O61" s="128"/>
      <c r="P61" s="129"/>
      <c r="Q61" s="113"/>
      <c r="R61" s="113"/>
      <c r="S61" s="113"/>
      <c r="T61" s="113"/>
      <c r="U61" s="117"/>
      <c r="V61" s="1"/>
      <c r="W61" s="1"/>
      <c r="X61" s="1"/>
      <c r="Y61" s="1"/>
      <c r="Z61" s="1"/>
      <c r="AA61" s="1"/>
      <c r="AB61" s="1"/>
      <c r="AC61" s="1"/>
      <c r="AD61" s="1"/>
      <c r="AE61" s="88"/>
    </row>
    <row r="62" spans="1:31" ht="13.5" thickBot="1">
      <c r="A62" s="2"/>
      <c r="B62" s="1"/>
      <c r="C62" s="249">
        <f>C20</f>
        <v>49.5</v>
      </c>
      <c r="D62" s="246"/>
      <c r="E62" s="1"/>
      <c r="F62" s="1"/>
      <c r="G62" s="1"/>
      <c r="H62" s="1"/>
      <c r="I62" s="1"/>
      <c r="J62" s="118"/>
      <c r="K62" s="117"/>
      <c r="L62" s="1"/>
      <c r="M62" s="118"/>
      <c r="N62" s="113"/>
      <c r="O62" s="129"/>
      <c r="P62" s="129"/>
      <c r="Q62" s="272">
        <f>Q20</f>
        <v>47.5</v>
      </c>
      <c r="R62" s="273"/>
      <c r="S62" s="113"/>
      <c r="T62" s="113"/>
      <c r="U62" s="117"/>
      <c r="V62" s="1"/>
      <c r="W62" s="1"/>
      <c r="X62" s="1"/>
      <c r="Y62" s="1"/>
      <c r="Z62" s="1"/>
      <c r="AA62" s="1"/>
      <c r="AB62" s="1"/>
      <c r="AC62" s="1"/>
      <c r="AD62" s="1"/>
      <c r="AE62" s="88"/>
    </row>
    <row r="63" spans="1:31" ht="12.75">
      <c r="A63" s="2"/>
      <c r="B63" s="1"/>
      <c r="C63" s="1"/>
      <c r="D63" s="1"/>
      <c r="E63" s="1"/>
      <c r="F63" s="1"/>
      <c r="G63" s="1"/>
      <c r="H63" s="289">
        <f>H21</f>
        <v>7</v>
      </c>
      <c r="I63" s="1"/>
      <c r="J63" s="118"/>
      <c r="K63" s="117"/>
      <c r="L63" s="1"/>
      <c r="M63" s="118"/>
      <c r="N63" s="113"/>
      <c r="O63" s="113"/>
      <c r="P63" s="113"/>
      <c r="Q63" s="113"/>
      <c r="R63" s="113"/>
      <c r="S63" s="113"/>
      <c r="T63" s="113"/>
      <c r="U63" s="117"/>
      <c r="V63" s="1"/>
      <c r="W63" s="1"/>
      <c r="X63" s="1"/>
      <c r="Y63" s="1"/>
      <c r="Z63" s="1"/>
      <c r="AA63" s="1"/>
      <c r="AB63" s="1"/>
      <c r="AC63" s="1"/>
      <c r="AD63" s="1"/>
      <c r="AE63" s="88"/>
    </row>
    <row r="64" spans="1:31" ht="13.5" thickBot="1">
      <c r="A64" s="2"/>
      <c r="B64" s="1"/>
      <c r="C64" s="1"/>
      <c r="D64" s="1"/>
      <c r="E64" s="1"/>
      <c r="F64" s="1"/>
      <c r="G64" s="1"/>
      <c r="H64" s="290"/>
      <c r="I64" s="1"/>
      <c r="J64" s="118"/>
      <c r="K64" s="117"/>
      <c r="L64" s="1"/>
      <c r="M64" s="118"/>
      <c r="N64" s="113"/>
      <c r="O64" s="113"/>
      <c r="P64" s="113"/>
      <c r="Q64" s="113"/>
      <c r="R64" s="113"/>
      <c r="S64" s="113"/>
      <c r="T64" s="247" t="s">
        <v>32</v>
      </c>
      <c r="U64" s="126"/>
      <c r="V64" s="4"/>
      <c r="W64" s="4"/>
      <c r="X64" s="4"/>
      <c r="Y64" s="1"/>
      <c r="Z64" s="1"/>
      <c r="AA64" s="1"/>
      <c r="AB64" s="1"/>
      <c r="AC64" s="1"/>
      <c r="AD64" s="1"/>
      <c r="AE64" s="88"/>
    </row>
    <row r="65" spans="1:31" ht="13.5" thickBot="1">
      <c r="A65" s="2"/>
      <c r="B65" s="1"/>
      <c r="C65" s="1"/>
      <c r="D65" s="1"/>
      <c r="E65" s="1"/>
      <c r="F65" s="1"/>
      <c r="G65" s="1"/>
      <c r="H65" s="1"/>
      <c r="I65" s="1"/>
      <c r="J65" s="118"/>
      <c r="K65" s="117"/>
      <c r="L65" s="1"/>
      <c r="M65" s="118"/>
      <c r="N65" s="113"/>
      <c r="O65" s="113"/>
      <c r="P65" s="113"/>
      <c r="Q65" s="113"/>
      <c r="R65" s="113"/>
      <c r="S65" s="113"/>
      <c r="T65" s="247"/>
      <c r="U65" s="117"/>
      <c r="V65" s="1"/>
      <c r="W65" s="1"/>
      <c r="X65" s="1"/>
      <c r="Y65" s="1"/>
      <c r="Z65" s="1"/>
      <c r="AA65" s="1"/>
      <c r="AB65" s="1"/>
      <c r="AC65" s="1"/>
      <c r="AD65" s="1"/>
      <c r="AE65" s="88"/>
    </row>
    <row r="66" spans="1:31" ht="13.5" thickBot="1">
      <c r="A66" s="2"/>
      <c r="B66" s="1"/>
      <c r="C66" s="1"/>
      <c r="D66" s="1"/>
      <c r="E66" s="1"/>
      <c r="F66" s="1"/>
      <c r="G66" s="1"/>
      <c r="H66" s="1"/>
      <c r="I66" s="1"/>
      <c r="J66" s="118"/>
      <c r="K66" s="117"/>
      <c r="L66" s="1"/>
      <c r="M66" s="118"/>
      <c r="N66" s="113"/>
      <c r="O66" s="113"/>
      <c r="P66" s="113"/>
      <c r="Q66" s="113"/>
      <c r="R66" s="113"/>
      <c r="S66" s="113"/>
      <c r="T66" s="113"/>
      <c r="U66" s="117"/>
      <c r="V66" s="1"/>
      <c r="W66" s="1"/>
      <c r="X66" s="1"/>
      <c r="Y66" s="245">
        <f>'Config.'!T38</f>
        <v>83.34375</v>
      </c>
      <c r="Z66" s="246"/>
      <c r="AA66" s="94" t="s">
        <v>43</v>
      </c>
      <c r="AB66" s="1"/>
      <c r="AC66" s="1"/>
      <c r="AD66" s="1"/>
      <c r="AE66" s="88"/>
    </row>
    <row r="67" spans="1:31" ht="12.75">
      <c r="A67" s="2"/>
      <c r="B67" s="1"/>
      <c r="C67" s="1"/>
      <c r="D67" s="1"/>
      <c r="E67" s="1"/>
      <c r="F67" s="1"/>
      <c r="G67" s="1"/>
      <c r="H67" s="1"/>
      <c r="I67" s="1"/>
      <c r="J67" s="118"/>
      <c r="K67" s="81"/>
      <c r="L67" s="1"/>
      <c r="M67" s="119"/>
      <c r="N67" s="120"/>
      <c r="O67" s="120"/>
      <c r="P67" s="120"/>
      <c r="Q67" s="120"/>
      <c r="R67" s="120"/>
      <c r="S67" s="113"/>
      <c r="T67" s="113"/>
      <c r="U67" s="117"/>
      <c r="V67" s="1"/>
      <c r="W67" s="1"/>
      <c r="X67" s="1"/>
      <c r="Y67" s="1"/>
      <c r="Z67" s="1"/>
      <c r="AA67" s="1"/>
      <c r="AB67" s="1"/>
      <c r="AC67" s="1"/>
      <c r="AD67" s="1"/>
      <c r="AE67" s="88"/>
    </row>
    <row r="68" spans="1:31" ht="13.5" thickBot="1">
      <c r="A68" s="2"/>
      <c r="B68" s="1"/>
      <c r="C68" s="3"/>
      <c r="D68" s="3"/>
      <c r="E68" s="3"/>
      <c r="F68" s="3"/>
      <c r="G68" s="3"/>
      <c r="H68" s="3"/>
      <c r="I68" s="1"/>
      <c r="J68" s="118"/>
      <c r="K68" s="111"/>
      <c r="L68" s="1"/>
      <c r="M68" s="118"/>
      <c r="N68" s="113"/>
      <c r="O68" s="113"/>
      <c r="P68" s="113"/>
      <c r="Q68" s="113"/>
      <c r="R68" s="113"/>
      <c r="S68" s="113"/>
      <c r="T68" s="113"/>
      <c r="U68" s="117"/>
      <c r="V68" s="1"/>
      <c r="W68" s="1"/>
      <c r="X68" s="1"/>
      <c r="Y68" s="1"/>
      <c r="Z68" s="1"/>
      <c r="AA68" s="1"/>
      <c r="AB68" s="1"/>
      <c r="AC68" s="1"/>
      <c r="AD68" s="1"/>
      <c r="AE68" s="88"/>
    </row>
    <row r="69" spans="1:31" ht="12.75">
      <c r="A69" s="2"/>
      <c r="B69" s="1"/>
      <c r="C69" s="1"/>
      <c r="D69" s="1"/>
      <c r="E69" s="1"/>
      <c r="F69" s="1"/>
      <c r="G69" s="1"/>
      <c r="H69" s="1"/>
      <c r="I69" s="1"/>
      <c r="J69" s="118"/>
      <c r="K69" s="117"/>
      <c r="L69" s="1"/>
      <c r="M69" s="118"/>
      <c r="N69" s="113"/>
      <c r="O69" s="113"/>
      <c r="P69" s="113"/>
      <c r="Q69" s="113"/>
      <c r="R69" s="113"/>
      <c r="S69" s="113"/>
      <c r="T69" s="113"/>
      <c r="U69" s="117"/>
      <c r="V69" s="1"/>
      <c r="W69" s="1"/>
      <c r="X69" s="1"/>
      <c r="Y69" s="1"/>
      <c r="Z69" s="1"/>
      <c r="AA69" s="1"/>
      <c r="AB69" s="1"/>
      <c r="AC69" s="1"/>
      <c r="AD69" s="1"/>
      <c r="AE69" s="88"/>
    </row>
    <row r="70" spans="1:31" ht="13.5" thickBot="1">
      <c r="A70" s="2"/>
      <c r="B70" s="1"/>
      <c r="C70" s="1"/>
      <c r="D70" s="1"/>
      <c r="E70" s="1"/>
      <c r="F70" s="1"/>
      <c r="G70" s="1"/>
      <c r="H70" s="1"/>
      <c r="I70" s="1"/>
      <c r="J70" s="118"/>
      <c r="K70" s="117"/>
      <c r="L70" s="1"/>
      <c r="M70" s="118"/>
      <c r="N70" s="113"/>
      <c r="O70" s="113"/>
      <c r="P70" s="113"/>
      <c r="Q70" s="113"/>
      <c r="R70" s="113"/>
      <c r="S70" s="113"/>
      <c r="T70" s="113"/>
      <c r="U70" s="117"/>
      <c r="V70" s="1"/>
      <c r="W70" s="1"/>
      <c r="X70" s="1"/>
      <c r="Y70" s="1"/>
      <c r="Z70" s="1"/>
      <c r="AA70" s="1"/>
      <c r="AB70" s="1"/>
      <c r="AC70" s="1"/>
      <c r="AD70" s="1"/>
      <c r="AE70" s="88"/>
    </row>
    <row r="71" spans="1:31" ht="13.5" thickBot="1">
      <c r="A71" s="245">
        <f>A29</f>
        <v>79</v>
      </c>
      <c r="B71" s="246"/>
      <c r="C71" s="1"/>
      <c r="D71" s="1"/>
      <c r="E71" s="1"/>
      <c r="F71" s="1"/>
      <c r="G71" s="1"/>
      <c r="H71" s="1"/>
      <c r="I71" s="1"/>
      <c r="J71" s="118"/>
      <c r="K71" s="117"/>
      <c r="L71" s="1"/>
      <c r="M71" s="118"/>
      <c r="N71" s="113"/>
      <c r="O71" s="113"/>
      <c r="P71" s="113"/>
      <c r="Q71" s="113"/>
      <c r="R71" s="113"/>
      <c r="S71" s="272">
        <f>S29</f>
        <v>77</v>
      </c>
      <c r="T71" s="273"/>
      <c r="U71" s="117"/>
      <c r="V71" s="1"/>
      <c r="W71" s="1"/>
      <c r="X71" s="1"/>
      <c r="Y71" s="1"/>
      <c r="Z71" s="1"/>
      <c r="AA71" s="1"/>
      <c r="AB71" s="1"/>
      <c r="AC71" s="1"/>
      <c r="AD71" s="1"/>
      <c r="AE71" s="88"/>
    </row>
    <row r="72" spans="1:31" ht="12.75">
      <c r="A72" s="2"/>
      <c r="B72" s="1"/>
      <c r="C72" s="1"/>
      <c r="D72" s="1"/>
      <c r="E72" s="1"/>
      <c r="F72" s="1"/>
      <c r="G72" s="1"/>
      <c r="H72" s="1"/>
      <c r="I72" s="1"/>
      <c r="J72" s="118"/>
      <c r="K72" s="117"/>
      <c r="L72" s="1"/>
      <c r="M72" s="118"/>
      <c r="N72" s="113"/>
      <c r="O72" s="113"/>
      <c r="P72" s="113"/>
      <c r="Q72" s="113"/>
      <c r="R72" s="113"/>
      <c r="S72" s="113"/>
      <c r="T72" s="113"/>
      <c r="U72" s="117"/>
      <c r="V72" s="1"/>
      <c r="W72" s="1"/>
      <c r="X72" s="1"/>
      <c r="Y72" s="1"/>
      <c r="Z72" s="1"/>
      <c r="AA72" s="1"/>
      <c r="AB72" s="1"/>
      <c r="AC72" s="1"/>
      <c r="AD72" s="1"/>
      <c r="AE72" s="88"/>
    </row>
    <row r="73" spans="1:31" ht="12.75">
      <c r="A73" s="2"/>
      <c r="B73" s="1"/>
      <c r="C73" s="1"/>
      <c r="D73" s="1"/>
      <c r="E73" s="1"/>
      <c r="F73" s="1"/>
      <c r="G73" s="1"/>
      <c r="H73" s="1"/>
      <c r="I73" s="1"/>
      <c r="J73" s="118"/>
      <c r="K73" s="117"/>
      <c r="L73" s="1"/>
      <c r="M73" s="118"/>
      <c r="N73" s="113"/>
      <c r="O73" s="113"/>
      <c r="P73" s="113"/>
      <c r="Q73" s="113"/>
      <c r="R73" s="113"/>
      <c r="S73" s="113"/>
      <c r="T73" s="113"/>
      <c r="U73" s="117"/>
      <c r="V73" s="1"/>
      <c r="W73" s="1"/>
      <c r="X73" s="1"/>
      <c r="Y73" s="1"/>
      <c r="Z73" s="1"/>
      <c r="AA73" s="1"/>
      <c r="AB73" s="1"/>
      <c r="AC73" s="1"/>
      <c r="AD73" s="1"/>
      <c r="AE73" s="88"/>
    </row>
    <row r="74" spans="1:31" ht="13.5" thickBot="1">
      <c r="A74" s="2"/>
      <c r="B74" s="1"/>
      <c r="C74" s="1"/>
      <c r="D74" s="1"/>
      <c r="E74" s="1"/>
      <c r="F74" s="1"/>
      <c r="G74" s="1"/>
      <c r="H74" s="1"/>
      <c r="I74" s="1"/>
      <c r="J74" s="118"/>
      <c r="K74" s="117"/>
      <c r="L74" s="1"/>
      <c r="M74" s="121"/>
      <c r="N74" s="122"/>
      <c r="O74" s="122"/>
      <c r="P74" s="122"/>
      <c r="Q74" s="122"/>
      <c r="R74" s="122"/>
      <c r="S74" s="122"/>
      <c r="T74" s="122"/>
      <c r="U74" s="117"/>
      <c r="V74" s="1"/>
      <c r="W74" s="1"/>
      <c r="X74" s="1"/>
      <c r="Y74" s="1"/>
      <c r="Z74" s="1"/>
      <c r="AA74" s="1"/>
      <c r="AB74" s="1"/>
      <c r="AC74" s="1"/>
      <c r="AD74" s="1"/>
      <c r="AE74" s="88"/>
    </row>
    <row r="75" spans="1:31" ht="12.75">
      <c r="A75" s="110"/>
      <c r="B75" s="4"/>
      <c r="C75" s="4"/>
      <c r="D75" s="4"/>
      <c r="E75" s="1"/>
      <c r="F75" s="4"/>
      <c r="G75" s="1"/>
      <c r="H75" s="1"/>
      <c r="I75" s="1"/>
      <c r="J75" s="118"/>
      <c r="K75" s="81"/>
      <c r="L75" s="1"/>
      <c r="M75" s="118"/>
      <c r="N75" s="113"/>
      <c r="O75" s="113"/>
      <c r="P75" s="113"/>
      <c r="Q75" s="113"/>
      <c r="R75" s="113"/>
      <c r="S75" s="113"/>
      <c r="T75" s="113"/>
      <c r="U75" s="117"/>
      <c r="V75" s="1"/>
      <c r="W75" s="1"/>
      <c r="X75" s="1"/>
      <c r="Y75" s="1"/>
      <c r="Z75" s="1"/>
      <c r="AA75" s="1"/>
      <c r="AB75" s="1"/>
      <c r="AC75" s="1"/>
      <c r="AD75" s="1"/>
      <c r="AE75" s="88"/>
    </row>
    <row r="76" spans="1:31" ht="13.5" thickBot="1">
      <c r="A76" s="2"/>
      <c r="B76" s="1"/>
      <c r="C76" s="1"/>
      <c r="D76" s="1"/>
      <c r="E76" s="3"/>
      <c r="F76" s="3"/>
      <c r="G76" s="3"/>
      <c r="H76" s="3"/>
      <c r="I76" s="1"/>
      <c r="J76" s="118"/>
      <c r="K76" s="111"/>
      <c r="L76" s="1"/>
      <c r="M76" s="118"/>
      <c r="N76" s="113"/>
      <c r="O76" s="113"/>
      <c r="P76" s="113"/>
      <c r="Q76" s="113"/>
      <c r="R76" s="113"/>
      <c r="S76" s="113"/>
      <c r="T76" s="113"/>
      <c r="U76" s="117"/>
      <c r="V76" s="1"/>
      <c r="W76" s="1"/>
      <c r="X76" s="1"/>
      <c r="Y76" s="1"/>
      <c r="Z76" s="1"/>
      <c r="AA76" s="1"/>
      <c r="AB76" s="1"/>
      <c r="AC76" s="1"/>
      <c r="AD76" s="1"/>
      <c r="AE76" s="88"/>
    </row>
    <row r="77" spans="1:31" ht="12.75">
      <c r="A77" s="2"/>
      <c r="B77" s="1"/>
      <c r="C77" s="1"/>
      <c r="D77" s="1"/>
      <c r="E77" s="1"/>
      <c r="F77" s="1"/>
      <c r="G77" s="1"/>
      <c r="H77" s="1"/>
      <c r="I77" s="1"/>
      <c r="J77" s="118"/>
      <c r="K77" s="117"/>
      <c r="L77" s="1"/>
      <c r="M77" s="118"/>
      <c r="N77" s="113"/>
      <c r="O77" s="113"/>
      <c r="P77" s="113"/>
      <c r="Q77" s="113"/>
      <c r="R77" s="113"/>
      <c r="S77" s="113"/>
      <c r="T77" s="113"/>
      <c r="U77" s="117"/>
      <c r="V77" s="1"/>
      <c r="W77" s="1"/>
      <c r="X77" s="1"/>
      <c r="Y77" s="1"/>
      <c r="Z77" s="1"/>
      <c r="AA77" s="1"/>
      <c r="AB77" s="1"/>
      <c r="AC77" s="1"/>
      <c r="AD77" s="1"/>
      <c r="AE77" s="88"/>
    </row>
    <row r="78" spans="1:31" ht="13.5" thickBot="1">
      <c r="A78" s="2"/>
      <c r="B78" s="1"/>
      <c r="C78" s="1"/>
      <c r="D78" s="1"/>
      <c r="E78" s="1"/>
      <c r="F78" s="1"/>
      <c r="G78" s="1"/>
      <c r="H78" s="1"/>
      <c r="I78" s="1"/>
      <c r="J78" s="123"/>
      <c r="K78" s="127"/>
      <c r="L78" s="1"/>
      <c r="M78" s="123"/>
      <c r="N78" s="124"/>
      <c r="O78" s="124"/>
      <c r="P78" s="124"/>
      <c r="Q78" s="124"/>
      <c r="R78" s="124"/>
      <c r="S78" s="124"/>
      <c r="T78" s="124"/>
      <c r="U78" s="127"/>
      <c r="V78" s="1"/>
      <c r="W78" s="4"/>
      <c r="X78" s="4"/>
      <c r="Y78" s="4"/>
      <c r="Z78" s="4"/>
      <c r="AA78" s="1"/>
      <c r="AB78" s="1"/>
      <c r="AC78" s="1"/>
      <c r="AD78" s="1"/>
      <c r="AE78" s="88"/>
    </row>
    <row r="79" spans="1:31" ht="13.5" thickTop="1">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88"/>
    </row>
    <row r="80" spans="1:31" ht="12.75">
      <c r="A80" s="2"/>
      <c r="B80" s="1"/>
      <c r="C80" s="1"/>
      <c r="D80" s="1"/>
      <c r="E80" s="1"/>
      <c r="F80" s="1"/>
      <c r="G80" s="1"/>
      <c r="H80" s="1"/>
      <c r="I80" s="1"/>
      <c r="J80" s="1"/>
      <c r="K80" s="1"/>
      <c r="L80" s="261" t="s">
        <v>44</v>
      </c>
      <c r="M80" s="261"/>
      <c r="N80" s="261"/>
      <c r="O80" s="261"/>
      <c r="P80" s="236">
        <v>4</v>
      </c>
      <c r="Q80" s="237"/>
      <c r="R80" s="1"/>
      <c r="S80" s="1"/>
      <c r="T80" s="1"/>
      <c r="U80" s="1"/>
      <c r="V80" s="1"/>
      <c r="W80" s="1"/>
      <c r="X80" s="1"/>
      <c r="Y80" s="1"/>
      <c r="Z80" s="1"/>
      <c r="AA80" s="1"/>
      <c r="AB80" s="1"/>
      <c r="AC80" s="1"/>
      <c r="AD80" s="1"/>
      <c r="AE80" s="88"/>
    </row>
    <row r="81" spans="1:31" ht="12.75">
      <c r="A81" s="2"/>
      <c r="B81" s="1"/>
      <c r="C81" s="1"/>
      <c r="D81" s="1"/>
      <c r="E81" s="1"/>
      <c r="F81" s="1"/>
      <c r="G81" s="1"/>
      <c r="H81" s="1"/>
      <c r="I81" s="1"/>
      <c r="J81" s="1"/>
      <c r="K81" s="1"/>
      <c r="L81" s="1"/>
      <c r="M81" s="1"/>
      <c r="N81" s="240" t="s">
        <v>15</v>
      </c>
      <c r="O81" s="240"/>
      <c r="P81" s="270">
        <v>0.25</v>
      </c>
      <c r="Q81" s="241"/>
      <c r="R81" s="1" t="s">
        <v>18</v>
      </c>
      <c r="S81" s="8"/>
      <c r="T81" s="1"/>
      <c r="U81" s="1"/>
      <c r="V81" s="1"/>
      <c r="W81" s="1"/>
      <c r="X81" s="1"/>
      <c r="Y81" s="1"/>
      <c r="Z81" s="1"/>
      <c r="AA81" s="1"/>
      <c r="AB81" s="1"/>
      <c r="AC81" s="1"/>
      <c r="AD81" s="1"/>
      <c r="AE81" s="88"/>
    </row>
    <row r="82" spans="1:31" ht="12.75">
      <c r="A82" s="2"/>
      <c r="B82" s="1"/>
      <c r="C82" s="1"/>
      <c r="D82" s="1"/>
      <c r="E82" s="1"/>
      <c r="F82" s="1"/>
      <c r="G82" s="1"/>
      <c r="H82" s="1"/>
      <c r="I82" s="1"/>
      <c r="J82" s="1"/>
      <c r="K82" s="1"/>
      <c r="L82" s="1"/>
      <c r="M82" s="1"/>
      <c r="N82" s="240" t="s">
        <v>16</v>
      </c>
      <c r="O82" s="240"/>
      <c r="P82" s="238">
        <v>0.13</v>
      </c>
      <c r="Q82" s="238"/>
      <c r="R82" s="9"/>
      <c r="S82" s="9"/>
      <c r="T82" s="1"/>
      <c r="U82" s="1"/>
      <c r="V82" s="1"/>
      <c r="W82" s="1"/>
      <c r="X82" s="1"/>
      <c r="Y82" s="1"/>
      <c r="Z82" s="1"/>
      <c r="AA82" s="1"/>
      <c r="AB82" s="1"/>
      <c r="AC82" s="1"/>
      <c r="AD82" s="1"/>
      <c r="AE82" s="88"/>
    </row>
    <row r="83" spans="1:31" ht="12.75">
      <c r="A83" s="2"/>
      <c r="B83" s="1"/>
      <c r="C83" s="1"/>
      <c r="D83" s="1"/>
      <c r="E83" s="1"/>
      <c r="F83" s="1"/>
      <c r="G83" s="1"/>
      <c r="H83" s="1"/>
      <c r="I83" s="1"/>
      <c r="J83" s="1"/>
      <c r="K83" s="1"/>
      <c r="L83" s="1"/>
      <c r="M83" s="1"/>
      <c r="N83" s="240" t="s">
        <v>17</v>
      </c>
      <c r="O83" s="240"/>
      <c r="P83" s="271">
        <v>0.25</v>
      </c>
      <c r="Q83" s="239"/>
      <c r="R83" s="8"/>
      <c r="S83" s="8"/>
      <c r="T83" s="1"/>
      <c r="U83" s="1"/>
      <c r="V83" s="1"/>
      <c r="W83" s="1"/>
      <c r="X83" s="1"/>
      <c r="Y83" s="1"/>
      <c r="Z83" s="1"/>
      <c r="AA83" s="1"/>
      <c r="AB83" s="1"/>
      <c r="AC83" s="1"/>
      <c r="AD83" s="1"/>
      <c r="AE83" s="88"/>
    </row>
    <row r="84" spans="1:31" ht="12.75">
      <c r="A84" s="2"/>
      <c r="B84" s="1"/>
      <c r="C84" s="1"/>
      <c r="D84" s="1"/>
      <c r="E84" s="1"/>
      <c r="F84" s="1"/>
      <c r="G84" s="1"/>
      <c r="H84" s="1"/>
      <c r="I84" s="1"/>
      <c r="J84" s="1"/>
      <c r="K84" s="1"/>
      <c r="L84" s="1"/>
      <c r="M84" s="1"/>
      <c r="N84" s="240" t="s">
        <v>35</v>
      </c>
      <c r="O84" s="240"/>
      <c r="P84" s="250" t="s">
        <v>36</v>
      </c>
      <c r="Q84" s="250"/>
      <c r="R84" s="5"/>
      <c r="S84" s="5"/>
      <c r="T84" s="1"/>
      <c r="U84" s="1"/>
      <c r="V84" s="1"/>
      <c r="W84" s="1"/>
      <c r="X84" s="1"/>
      <c r="Y84" s="1"/>
      <c r="Z84" s="1"/>
      <c r="AA84" s="1"/>
      <c r="AB84" s="1"/>
      <c r="AC84" s="1"/>
      <c r="AD84" s="1"/>
      <c r="AE84" s="88"/>
    </row>
    <row r="85" spans="1:31" ht="13.5" thickBot="1">
      <c r="A85" s="95"/>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7"/>
    </row>
  </sheetData>
  <sheetProtection password="E5C0" sheet="1" objects="1" scenarios="1"/>
  <mergeCells count="54">
    <mergeCell ref="N83:O83"/>
    <mergeCell ref="P83:Q83"/>
    <mergeCell ref="N84:O84"/>
    <mergeCell ref="P84:Q84"/>
    <mergeCell ref="N81:O81"/>
    <mergeCell ref="P81:Q81"/>
    <mergeCell ref="N82:O82"/>
    <mergeCell ref="P82:Q82"/>
    <mergeCell ref="Y66:Z66"/>
    <mergeCell ref="A71:B71"/>
    <mergeCell ref="S71:T71"/>
    <mergeCell ref="L80:O80"/>
    <mergeCell ref="P80:Q80"/>
    <mergeCell ref="W56:X56"/>
    <mergeCell ref="C62:D62"/>
    <mergeCell ref="Q62:R62"/>
    <mergeCell ref="T64:T65"/>
    <mergeCell ref="H63:H64"/>
    <mergeCell ref="G49:H49"/>
    <mergeCell ref="M49:N49"/>
    <mergeCell ref="E53:F53"/>
    <mergeCell ref="O53:P53"/>
    <mergeCell ref="M44:U44"/>
    <mergeCell ref="Y44:Z44"/>
    <mergeCell ref="P45:Q46"/>
    <mergeCell ref="Y45:Z45"/>
    <mergeCell ref="Y46:Z46"/>
    <mergeCell ref="N41:O41"/>
    <mergeCell ref="P41:Q41"/>
    <mergeCell ref="N42:O42"/>
    <mergeCell ref="P42:Q42"/>
    <mergeCell ref="N39:O39"/>
    <mergeCell ref="P39:Q39"/>
    <mergeCell ref="N40:O40"/>
    <mergeCell ref="P40:Q40"/>
    <mergeCell ref="Y24:Z24"/>
    <mergeCell ref="A29:B29"/>
    <mergeCell ref="S29:T29"/>
    <mergeCell ref="L38:O38"/>
    <mergeCell ref="P38:Q38"/>
    <mergeCell ref="W14:X14"/>
    <mergeCell ref="C20:D20"/>
    <mergeCell ref="Q20:R20"/>
    <mergeCell ref="T22:T23"/>
    <mergeCell ref="H21:H22"/>
    <mergeCell ref="G7:H7"/>
    <mergeCell ref="M7:N7"/>
    <mergeCell ref="E11:F11"/>
    <mergeCell ref="O11:P11"/>
    <mergeCell ref="M2:U2"/>
    <mergeCell ref="Y2:Z2"/>
    <mergeCell ref="P3:Q4"/>
    <mergeCell ref="Y3:Z3"/>
    <mergeCell ref="Y4:Z4"/>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53"/>
  </sheetPr>
  <dimension ref="A1:AE86"/>
  <sheetViews>
    <sheetView showGridLines="0" zoomScalePageLayoutView="0" workbookViewId="0" topLeftCell="A1">
      <selection activeCell="AC34" sqref="AC34"/>
    </sheetView>
  </sheetViews>
  <sheetFormatPr defaultColWidth="9.140625" defaultRowHeight="12.75"/>
  <cols>
    <col min="1" max="8" width="4.7109375" style="0" customWidth="1"/>
    <col min="9" max="10" width="0.71875" style="0" customWidth="1"/>
    <col min="11" max="11" width="2.28125" style="0" customWidth="1"/>
    <col min="12" max="12" width="0.9921875" style="0" customWidth="1"/>
    <col min="13" max="21" width="4.7109375" style="0" customWidth="1"/>
    <col min="22" max="22" width="0.9921875" style="0" customWidth="1"/>
    <col min="23" max="26" width="4.7109375" style="0" customWidth="1"/>
  </cols>
  <sheetData>
    <row r="1" spans="1:31"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1" ht="18.75" thickBot="1">
      <c r="A2" s="2"/>
      <c r="B2" s="1"/>
      <c r="C2" s="1"/>
      <c r="D2" s="1"/>
      <c r="E2" s="1"/>
      <c r="F2" s="1"/>
      <c r="G2" s="1"/>
      <c r="H2" s="1"/>
      <c r="I2" s="1"/>
      <c r="J2" s="1"/>
      <c r="K2" s="1"/>
      <c r="L2" s="1"/>
      <c r="M2" s="248" t="s">
        <v>88</v>
      </c>
      <c r="N2" s="248"/>
      <c r="O2" s="248"/>
      <c r="P2" s="248"/>
      <c r="Q2" s="248"/>
      <c r="R2" s="248"/>
      <c r="S2" s="248"/>
      <c r="T2" s="248"/>
      <c r="U2" s="248"/>
      <c r="V2" s="1"/>
      <c r="W2" s="1"/>
      <c r="X2" s="1"/>
      <c r="Y2" s="259">
        <f>'Config.'!$D$12</f>
        <v>36</v>
      </c>
      <c r="Z2" s="246"/>
      <c r="AA2" s="101" t="s">
        <v>85</v>
      </c>
      <c r="AB2" s="1"/>
      <c r="AC2" s="98">
        <f>'Config.'!$D$12+1.25</f>
        <v>37.25</v>
      </c>
      <c r="AD2" s="101" t="s">
        <v>83</v>
      </c>
      <c r="AE2" s="88"/>
    </row>
    <row r="3" spans="1:31" ht="13.5" thickBot="1">
      <c r="A3" s="2"/>
      <c r="B3" s="1"/>
      <c r="C3" s="1"/>
      <c r="D3" s="1"/>
      <c r="E3" s="1"/>
      <c r="F3" s="1"/>
      <c r="G3" s="1"/>
      <c r="H3" s="1"/>
      <c r="I3" s="1"/>
      <c r="J3" s="1"/>
      <c r="K3" s="1"/>
      <c r="L3" s="1"/>
      <c r="M3" s="105"/>
      <c r="N3" s="89"/>
      <c r="O3" s="89"/>
      <c r="P3" s="255">
        <f>'Config.'!D12-0.1875</f>
        <v>35.8125</v>
      </c>
      <c r="Q3" s="256"/>
      <c r="R3" s="90"/>
      <c r="S3" s="90"/>
      <c r="T3" s="89"/>
      <c r="U3" s="10"/>
      <c r="V3" s="1"/>
      <c r="W3" s="1"/>
      <c r="X3" s="1"/>
      <c r="Y3" s="249">
        <f>'Config.'!$D$13</f>
        <v>84.1875</v>
      </c>
      <c r="Z3" s="246"/>
      <c r="AA3" s="91" t="s">
        <v>82</v>
      </c>
      <c r="AB3" s="1"/>
      <c r="AC3" s="98">
        <f>Y3+13/16</f>
        <v>85</v>
      </c>
      <c r="AD3" s="101" t="s">
        <v>84</v>
      </c>
      <c r="AE3" s="88"/>
    </row>
    <row r="4" spans="1:31" ht="13.5" thickBot="1">
      <c r="A4" s="2"/>
      <c r="B4" s="1"/>
      <c r="C4" s="1"/>
      <c r="D4" s="1"/>
      <c r="E4" s="1"/>
      <c r="F4" s="1"/>
      <c r="G4" s="1"/>
      <c r="H4" s="1"/>
      <c r="I4" s="1"/>
      <c r="J4" s="1"/>
      <c r="K4" s="1"/>
      <c r="L4" s="1"/>
      <c r="M4" s="105"/>
      <c r="N4" s="89"/>
      <c r="O4" s="89"/>
      <c r="P4" s="257"/>
      <c r="Q4" s="258"/>
      <c r="R4" s="107"/>
      <c r="S4" s="90"/>
      <c r="T4" s="89"/>
      <c r="U4" s="10"/>
      <c r="V4" s="1"/>
      <c r="W4" s="1"/>
      <c r="X4" s="1"/>
      <c r="Y4" s="249">
        <f>'Config.'!$D$14</f>
        <v>0.75</v>
      </c>
      <c r="Z4" s="246"/>
      <c r="AA4" s="91" t="s">
        <v>81</v>
      </c>
      <c r="AB4" s="1"/>
      <c r="AE4" s="88"/>
    </row>
    <row r="5" spans="1:31" ht="13.5"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88"/>
    </row>
    <row r="6" spans="1:31" ht="14.25" thickBot="1" thickTop="1">
      <c r="A6" s="100"/>
      <c r="B6" s="3"/>
      <c r="C6" s="3"/>
      <c r="D6" s="3"/>
      <c r="E6" s="3"/>
      <c r="F6" s="3"/>
      <c r="G6" s="3"/>
      <c r="H6" s="3"/>
      <c r="I6" s="1"/>
      <c r="J6" s="114"/>
      <c r="K6" s="116"/>
      <c r="L6" s="1"/>
      <c r="M6" s="114"/>
      <c r="N6" s="115"/>
      <c r="O6" s="115"/>
      <c r="P6" s="115"/>
      <c r="Q6" s="115"/>
      <c r="R6" s="115"/>
      <c r="S6" s="115"/>
      <c r="T6" s="115"/>
      <c r="U6" s="116"/>
      <c r="V6" s="1"/>
      <c r="W6" s="3"/>
      <c r="X6" s="3"/>
      <c r="Y6" s="3"/>
      <c r="Z6" s="3"/>
      <c r="AA6" s="1"/>
      <c r="AB6" s="1"/>
      <c r="AC6" s="1"/>
      <c r="AD6" s="1"/>
      <c r="AE6" s="88"/>
    </row>
    <row r="7" spans="1:31" ht="13.5" thickBot="1">
      <c r="A7" s="2"/>
      <c r="B7" s="1"/>
      <c r="C7" s="1"/>
      <c r="D7" s="1"/>
      <c r="E7" s="1"/>
      <c r="F7" s="1"/>
      <c r="G7" s="251">
        <f>'Config.'!M47</f>
        <v>5.25</v>
      </c>
      <c r="H7" s="252"/>
      <c r="I7" s="1"/>
      <c r="J7" s="118"/>
      <c r="K7" s="117"/>
      <c r="L7" s="1"/>
      <c r="M7" s="274">
        <f>'Config.'!AF47</f>
        <v>3</v>
      </c>
      <c r="N7" s="273"/>
      <c r="O7" s="113"/>
      <c r="P7" s="113"/>
      <c r="Q7" s="113"/>
      <c r="R7" s="113"/>
      <c r="S7" s="113"/>
      <c r="T7" s="113"/>
      <c r="U7" s="117"/>
      <c r="V7" s="1"/>
      <c r="W7" s="1"/>
      <c r="X7" s="1"/>
      <c r="Y7" s="1"/>
      <c r="Z7" s="1"/>
      <c r="AA7" s="1"/>
      <c r="AB7" s="1"/>
      <c r="AC7" s="1"/>
      <c r="AD7" s="1"/>
      <c r="AE7" s="88"/>
    </row>
    <row r="8" spans="1:31" ht="13.5" thickBot="1">
      <c r="A8" s="2"/>
      <c r="B8" s="1"/>
      <c r="C8" s="1"/>
      <c r="D8" s="1"/>
      <c r="E8" s="1"/>
      <c r="F8" s="1"/>
      <c r="G8" s="92"/>
      <c r="H8" s="92"/>
      <c r="I8" s="1"/>
      <c r="J8" s="118"/>
      <c r="K8" s="117"/>
      <c r="L8" s="1"/>
      <c r="M8" s="118"/>
      <c r="N8" s="113"/>
      <c r="O8" s="113"/>
      <c r="P8" s="113"/>
      <c r="Q8" s="113"/>
      <c r="R8" s="113"/>
      <c r="S8" s="113"/>
      <c r="T8" s="113"/>
      <c r="U8" s="117"/>
      <c r="V8" s="1"/>
      <c r="W8" s="1"/>
      <c r="X8" s="1"/>
      <c r="Y8" s="1"/>
      <c r="Z8" s="1"/>
      <c r="AA8" s="1"/>
      <c r="AB8" s="1"/>
      <c r="AC8" s="1"/>
      <c r="AD8" s="1"/>
      <c r="AE8" s="88"/>
    </row>
    <row r="9" spans="1:31" ht="12.75">
      <c r="A9" s="2"/>
      <c r="B9" s="1"/>
      <c r="C9" s="1"/>
      <c r="D9" s="1"/>
      <c r="E9" s="1"/>
      <c r="F9" s="1"/>
      <c r="G9" s="4"/>
      <c r="H9" s="1"/>
      <c r="I9" s="1"/>
      <c r="J9" s="118"/>
      <c r="K9" s="81"/>
      <c r="L9" s="1"/>
      <c r="M9" s="119"/>
      <c r="N9" s="120"/>
      <c r="O9" s="113"/>
      <c r="P9" s="113"/>
      <c r="Q9" s="113"/>
      <c r="R9" s="113"/>
      <c r="S9" s="113"/>
      <c r="T9" s="113"/>
      <c r="U9" s="117"/>
      <c r="V9" s="1"/>
      <c r="W9" s="1"/>
      <c r="X9" s="1"/>
      <c r="Y9" s="1"/>
      <c r="Z9" s="1"/>
      <c r="AA9" s="1"/>
      <c r="AB9" s="1"/>
      <c r="AC9" s="1"/>
      <c r="AD9" s="1"/>
      <c r="AE9" s="88"/>
    </row>
    <row r="10" spans="1:31" ht="13.5" thickBot="1">
      <c r="A10" s="2"/>
      <c r="B10" s="1"/>
      <c r="C10" s="1"/>
      <c r="D10" s="1"/>
      <c r="E10" s="1"/>
      <c r="F10" s="1"/>
      <c r="G10" s="3"/>
      <c r="H10" s="3"/>
      <c r="I10" s="1"/>
      <c r="J10" s="118"/>
      <c r="K10" s="111"/>
      <c r="L10" s="84"/>
      <c r="M10" s="118"/>
      <c r="N10" s="113"/>
      <c r="O10" s="113"/>
      <c r="P10" s="113"/>
      <c r="Q10" s="113"/>
      <c r="R10" s="113"/>
      <c r="S10" s="113"/>
      <c r="T10" s="113"/>
      <c r="U10" s="117"/>
      <c r="V10" s="1"/>
      <c r="W10" s="1"/>
      <c r="X10" s="1"/>
      <c r="Y10" s="1"/>
      <c r="Z10" s="1"/>
      <c r="AA10" s="1"/>
      <c r="AB10" s="1"/>
      <c r="AC10" s="1"/>
      <c r="AD10" s="1"/>
      <c r="AE10" s="88"/>
    </row>
    <row r="11" spans="1:31" ht="13.5" thickBot="1">
      <c r="A11" s="2"/>
      <c r="B11" s="1"/>
      <c r="C11" s="1"/>
      <c r="D11" s="1"/>
      <c r="E11" s="249">
        <f>'Config.'!N47</f>
        <v>38.25</v>
      </c>
      <c r="F11" s="246"/>
      <c r="G11" s="1"/>
      <c r="H11" s="1"/>
      <c r="I11" s="1"/>
      <c r="J11" s="118"/>
      <c r="K11" s="117"/>
      <c r="L11" s="93"/>
      <c r="M11" s="118"/>
      <c r="N11" s="113"/>
      <c r="O11" s="274">
        <f>'Config.'!AG47</f>
        <v>36</v>
      </c>
      <c r="P11" s="273"/>
      <c r="Q11" s="113"/>
      <c r="R11" s="113"/>
      <c r="S11" s="113"/>
      <c r="T11" s="113"/>
      <c r="U11" s="117"/>
      <c r="V11" s="1"/>
      <c r="W11" s="1"/>
      <c r="X11" s="1"/>
      <c r="Y11" s="1"/>
      <c r="Z11" s="1"/>
      <c r="AA11" s="1"/>
      <c r="AB11" s="1"/>
      <c r="AC11" s="1"/>
      <c r="AD11" s="1"/>
      <c r="AE11" s="88"/>
    </row>
    <row r="12" spans="1:31" ht="12.75">
      <c r="A12" s="2"/>
      <c r="B12" s="1"/>
      <c r="C12" s="1"/>
      <c r="D12" s="1"/>
      <c r="E12" s="1"/>
      <c r="F12" s="1"/>
      <c r="G12" s="1"/>
      <c r="H12" s="1"/>
      <c r="I12" s="1"/>
      <c r="J12" s="118"/>
      <c r="K12" s="117"/>
      <c r="L12" s="93"/>
      <c r="M12" s="118"/>
      <c r="N12" s="113"/>
      <c r="O12" s="113"/>
      <c r="P12" s="113"/>
      <c r="Q12" s="113"/>
      <c r="R12" s="113"/>
      <c r="S12" s="113"/>
      <c r="T12" s="113"/>
      <c r="U12" s="117"/>
      <c r="V12" s="1"/>
      <c r="W12" s="1"/>
      <c r="X12" s="1"/>
      <c r="Y12" s="1"/>
      <c r="Z12" s="1"/>
      <c r="AA12" s="1"/>
      <c r="AB12" s="1"/>
      <c r="AC12" s="1"/>
      <c r="AD12" s="1"/>
      <c r="AE12" s="88"/>
    </row>
    <row r="13" spans="1:31" ht="13.5" thickBot="1">
      <c r="A13" s="2"/>
      <c r="B13" s="1"/>
      <c r="C13" s="1"/>
      <c r="D13" s="1"/>
      <c r="E13" s="1"/>
      <c r="F13" s="1"/>
      <c r="G13" s="1"/>
      <c r="H13" s="1"/>
      <c r="I13" s="1"/>
      <c r="J13" s="118"/>
      <c r="K13" s="117"/>
      <c r="L13" s="93"/>
      <c r="M13" s="118"/>
      <c r="N13" s="113"/>
      <c r="O13" s="113"/>
      <c r="P13" s="113"/>
      <c r="Q13" s="113"/>
      <c r="R13" s="113"/>
      <c r="S13" s="113"/>
      <c r="T13" s="113"/>
      <c r="U13" s="117"/>
      <c r="V13" s="1"/>
      <c r="W13" s="1"/>
      <c r="X13" s="1"/>
      <c r="Y13" s="1"/>
      <c r="Z13" s="1"/>
      <c r="AA13" s="1"/>
      <c r="AB13" s="1"/>
      <c r="AC13" s="1"/>
      <c r="AD13" s="1"/>
      <c r="AE13" s="88"/>
    </row>
    <row r="14" spans="1:31" ht="13.5" thickBot="1">
      <c r="A14" s="2"/>
      <c r="B14" s="1"/>
      <c r="C14" s="1"/>
      <c r="D14" s="1"/>
      <c r="E14" s="1"/>
      <c r="F14" s="1"/>
      <c r="G14" s="1"/>
      <c r="H14" s="1"/>
      <c r="I14" s="1"/>
      <c r="J14" s="118"/>
      <c r="K14" s="117"/>
      <c r="L14" s="93"/>
      <c r="M14" s="118"/>
      <c r="N14" s="113"/>
      <c r="O14" s="113"/>
      <c r="P14" s="113"/>
      <c r="Q14" s="113"/>
      <c r="R14" s="113"/>
      <c r="S14" s="113"/>
      <c r="T14" s="113"/>
      <c r="U14" s="117"/>
      <c r="V14" s="1"/>
      <c r="W14" s="249">
        <f>'Config.'!U47</f>
        <v>48.09375</v>
      </c>
      <c r="X14" s="246"/>
      <c r="Y14" s="1"/>
      <c r="Z14" s="1"/>
      <c r="AA14" s="1"/>
      <c r="AB14" s="1"/>
      <c r="AC14" s="1"/>
      <c r="AD14" s="1"/>
      <c r="AE14" s="88"/>
    </row>
    <row r="15" spans="1:31" ht="12.75">
      <c r="A15" s="2"/>
      <c r="B15" s="1"/>
      <c r="C15" s="1"/>
      <c r="D15" s="1"/>
      <c r="E15" s="1"/>
      <c r="F15" s="1"/>
      <c r="G15" s="1"/>
      <c r="H15" s="1"/>
      <c r="I15" s="1"/>
      <c r="J15" s="118"/>
      <c r="K15" s="117"/>
      <c r="L15" s="93"/>
      <c r="M15" s="118"/>
      <c r="N15" s="113"/>
      <c r="O15" s="113"/>
      <c r="P15" s="113"/>
      <c r="Q15" s="113"/>
      <c r="R15" s="113"/>
      <c r="S15" s="113"/>
      <c r="T15" s="113"/>
      <c r="U15" s="117"/>
      <c r="V15" s="1"/>
      <c r="W15" s="1"/>
      <c r="X15" s="1"/>
      <c r="Y15" s="1"/>
      <c r="Z15" s="1"/>
      <c r="AA15" s="1"/>
      <c r="AB15" s="1"/>
      <c r="AC15" s="1"/>
      <c r="AD15" s="1"/>
      <c r="AE15" s="88"/>
    </row>
    <row r="16" spans="1:31" ht="13.5" thickBot="1">
      <c r="A16" s="2"/>
      <c r="B16" s="1"/>
      <c r="C16" s="1"/>
      <c r="D16" s="1"/>
      <c r="E16" s="1"/>
      <c r="F16" s="1"/>
      <c r="G16" s="1"/>
      <c r="H16" s="1"/>
      <c r="I16" s="1"/>
      <c r="J16" s="118"/>
      <c r="K16" s="117"/>
      <c r="L16" s="93"/>
      <c r="M16" s="118"/>
      <c r="N16" s="113"/>
      <c r="O16" s="113"/>
      <c r="P16" s="113"/>
      <c r="Q16" s="113"/>
      <c r="R16" s="113"/>
      <c r="S16" s="113"/>
      <c r="T16" s="113"/>
      <c r="U16" s="117"/>
      <c r="V16" s="1"/>
      <c r="W16" s="1"/>
      <c r="X16" s="1"/>
      <c r="Y16" s="1"/>
      <c r="Z16" s="1"/>
      <c r="AA16" s="1"/>
      <c r="AB16" s="1"/>
      <c r="AC16" s="1"/>
      <c r="AD16" s="1"/>
      <c r="AE16" s="88"/>
    </row>
    <row r="17" spans="1:31" ht="12.75">
      <c r="A17" s="2"/>
      <c r="B17" s="1"/>
      <c r="C17" s="1"/>
      <c r="D17" s="1"/>
      <c r="E17" s="1"/>
      <c r="F17" s="1"/>
      <c r="G17" s="1"/>
      <c r="H17" s="1"/>
      <c r="I17" s="1"/>
      <c r="J17" s="118"/>
      <c r="K17" s="81"/>
      <c r="L17" s="93"/>
      <c r="M17" s="119"/>
      <c r="N17" s="120"/>
      <c r="O17" s="120"/>
      <c r="P17" s="120"/>
      <c r="Q17" s="113"/>
      <c r="R17" s="113"/>
      <c r="S17" s="113"/>
      <c r="T17" s="113"/>
      <c r="U17" s="117"/>
      <c r="V17" s="1"/>
      <c r="W17" s="1"/>
      <c r="X17" s="1"/>
      <c r="Y17" s="1"/>
      <c r="Z17" s="1"/>
      <c r="AA17" s="1"/>
      <c r="AB17" s="1"/>
      <c r="AC17" s="1"/>
      <c r="AD17" s="1"/>
      <c r="AE17" s="88"/>
    </row>
    <row r="18" spans="1:31" ht="13.5" thickBot="1">
      <c r="A18" s="2"/>
      <c r="B18" s="1"/>
      <c r="C18" s="1"/>
      <c r="D18" s="1"/>
      <c r="E18" s="3"/>
      <c r="F18" s="3"/>
      <c r="G18" s="3"/>
      <c r="H18" s="3"/>
      <c r="I18" s="1"/>
      <c r="J18" s="118"/>
      <c r="K18" s="111"/>
      <c r="L18" s="93"/>
      <c r="M18" s="118"/>
      <c r="N18" s="113"/>
      <c r="O18" s="113"/>
      <c r="P18" s="113"/>
      <c r="Q18" s="113"/>
      <c r="R18" s="113"/>
      <c r="S18" s="113"/>
      <c r="T18" s="113"/>
      <c r="U18" s="117"/>
      <c r="V18" s="1"/>
      <c r="W18" s="1"/>
      <c r="X18" s="1"/>
      <c r="Y18" s="1"/>
      <c r="Z18" s="1"/>
      <c r="AA18" s="1"/>
      <c r="AB18" s="1"/>
      <c r="AC18" s="1"/>
      <c r="AD18" s="1"/>
      <c r="AE18" s="88"/>
    </row>
    <row r="19" spans="1:31" ht="13.5" thickBot="1">
      <c r="A19" s="2"/>
      <c r="B19" s="1"/>
      <c r="C19" s="1"/>
      <c r="D19" s="1"/>
      <c r="E19" s="82"/>
      <c r="F19" s="82"/>
      <c r="G19" s="1"/>
      <c r="H19" s="1"/>
      <c r="I19" s="1"/>
      <c r="J19" s="118"/>
      <c r="K19" s="117"/>
      <c r="L19" s="93"/>
      <c r="M19" s="118"/>
      <c r="N19" s="113"/>
      <c r="O19" s="128"/>
      <c r="P19" s="129"/>
      <c r="Q19" s="113"/>
      <c r="R19" s="113"/>
      <c r="S19" s="113"/>
      <c r="T19" s="113"/>
      <c r="U19" s="117"/>
      <c r="V19" s="1"/>
      <c r="W19" s="1"/>
      <c r="X19" s="1"/>
      <c r="Y19" s="1"/>
      <c r="Z19" s="1"/>
      <c r="AA19" s="1"/>
      <c r="AB19" s="1"/>
      <c r="AC19" s="1"/>
      <c r="AD19" s="1"/>
      <c r="AE19" s="88"/>
    </row>
    <row r="20" spans="1:31" ht="13.5" thickBot="1">
      <c r="A20" s="2"/>
      <c r="B20" s="1"/>
      <c r="C20" s="249">
        <f>'Config.'!O47</f>
        <v>49.75</v>
      </c>
      <c r="D20" s="246"/>
      <c r="E20" s="1"/>
      <c r="F20" s="1"/>
      <c r="G20" s="1"/>
      <c r="H20" s="1"/>
      <c r="I20" s="1"/>
      <c r="J20" s="118"/>
      <c r="K20" s="117"/>
      <c r="L20" s="1"/>
      <c r="M20" s="118"/>
      <c r="N20" s="113"/>
      <c r="O20" s="129"/>
      <c r="P20" s="129"/>
      <c r="Q20" s="272">
        <f>'Config.'!AH47</f>
        <v>47.5</v>
      </c>
      <c r="R20" s="273"/>
      <c r="S20" s="113"/>
      <c r="T20" s="113"/>
      <c r="U20" s="117"/>
      <c r="V20" s="1"/>
      <c r="W20" s="1"/>
      <c r="X20" s="1"/>
      <c r="Y20" s="1"/>
      <c r="Z20" s="1"/>
      <c r="AA20" s="1"/>
      <c r="AB20" s="1"/>
      <c r="AC20" s="1"/>
      <c r="AD20" s="1"/>
      <c r="AE20" s="88"/>
    </row>
    <row r="21" spans="1:31" ht="12.75">
      <c r="A21" s="2"/>
      <c r="B21" s="1"/>
      <c r="C21" s="1"/>
      <c r="D21" s="1"/>
      <c r="E21" s="1"/>
      <c r="F21" s="1"/>
      <c r="G21" s="1"/>
      <c r="H21" s="289">
        <f>(C20-E11)-4.5</f>
        <v>7</v>
      </c>
      <c r="I21" s="1"/>
      <c r="J21" s="118"/>
      <c r="K21" s="117"/>
      <c r="L21" s="1"/>
      <c r="M21" s="118"/>
      <c r="N21" s="113"/>
      <c r="O21" s="113"/>
      <c r="P21" s="113"/>
      <c r="Q21" s="113"/>
      <c r="R21" s="113"/>
      <c r="S21" s="113"/>
      <c r="T21" s="113"/>
      <c r="U21" s="117"/>
      <c r="V21" s="1"/>
      <c r="W21" s="1"/>
      <c r="X21" s="1"/>
      <c r="Y21" s="1"/>
      <c r="Z21" s="1"/>
      <c r="AA21" s="1"/>
      <c r="AB21" s="1"/>
      <c r="AC21" s="1"/>
      <c r="AD21" s="1"/>
      <c r="AE21" s="88"/>
    </row>
    <row r="22" spans="1:31" ht="13.5" thickBot="1">
      <c r="A22" s="2"/>
      <c r="B22" s="1"/>
      <c r="C22" s="1"/>
      <c r="D22" s="1"/>
      <c r="E22" s="1"/>
      <c r="F22" s="1"/>
      <c r="G22" s="1"/>
      <c r="H22" s="291"/>
      <c r="I22" s="1"/>
      <c r="J22" s="118"/>
      <c r="K22" s="117"/>
      <c r="L22" s="1"/>
      <c r="M22" s="118"/>
      <c r="N22" s="113"/>
      <c r="O22" s="113"/>
      <c r="P22" s="113"/>
      <c r="Q22" s="113"/>
      <c r="R22" s="113"/>
      <c r="S22" s="113"/>
      <c r="T22" s="247" t="s">
        <v>32</v>
      </c>
      <c r="U22" s="126"/>
      <c r="V22" s="4"/>
      <c r="W22" s="4"/>
      <c r="X22" s="4"/>
      <c r="Y22" s="1"/>
      <c r="Z22" s="1"/>
      <c r="AA22" s="1"/>
      <c r="AB22" s="1"/>
      <c r="AC22" s="1"/>
      <c r="AD22" s="1"/>
      <c r="AE22" s="88"/>
    </row>
    <row r="23" spans="1:31" ht="13.5" thickBot="1">
      <c r="A23" s="2"/>
      <c r="B23" s="1"/>
      <c r="C23" s="1"/>
      <c r="D23" s="1"/>
      <c r="E23" s="1"/>
      <c r="F23" s="1"/>
      <c r="G23" s="1"/>
      <c r="H23" s="1"/>
      <c r="I23" s="1"/>
      <c r="J23" s="118"/>
      <c r="K23" s="117"/>
      <c r="L23" s="1"/>
      <c r="M23" s="118"/>
      <c r="N23" s="113"/>
      <c r="O23" s="113"/>
      <c r="P23" s="113"/>
      <c r="Q23" s="113"/>
      <c r="R23" s="113"/>
      <c r="S23" s="113"/>
      <c r="T23" s="247"/>
      <c r="U23" s="117"/>
      <c r="V23" s="1"/>
      <c r="W23" s="1"/>
      <c r="X23" s="1"/>
      <c r="Y23" s="1"/>
      <c r="Z23" s="1"/>
      <c r="AA23" s="1"/>
      <c r="AB23" s="1"/>
      <c r="AC23" s="1"/>
      <c r="AD23" s="1"/>
      <c r="AE23" s="88"/>
    </row>
    <row r="24" spans="1:31" ht="13.5" thickBot="1">
      <c r="A24" s="2"/>
      <c r="B24" s="1"/>
      <c r="C24" s="1"/>
      <c r="D24" s="1"/>
      <c r="E24" s="1"/>
      <c r="F24" s="1"/>
      <c r="G24" s="1"/>
      <c r="H24" s="1"/>
      <c r="I24" s="1"/>
      <c r="J24" s="118"/>
      <c r="K24" s="117"/>
      <c r="L24" s="1"/>
      <c r="M24" s="118"/>
      <c r="N24" s="113"/>
      <c r="O24" s="113"/>
      <c r="P24" s="113"/>
      <c r="Q24" s="113"/>
      <c r="R24" s="113"/>
      <c r="S24" s="113"/>
      <c r="T24" s="113"/>
      <c r="U24" s="117"/>
      <c r="V24" s="1"/>
      <c r="W24" s="1"/>
      <c r="X24" s="1"/>
      <c r="Y24" s="245">
        <f>'Config.'!T39</f>
        <v>83.34375</v>
      </c>
      <c r="Z24" s="246"/>
      <c r="AA24" s="94" t="s">
        <v>43</v>
      </c>
      <c r="AB24" s="1"/>
      <c r="AC24" s="1"/>
      <c r="AD24" s="1"/>
      <c r="AE24" s="88"/>
    </row>
    <row r="25" spans="1:31" ht="12.75">
      <c r="A25" s="2"/>
      <c r="B25" s="1"/>
      <c r="C25" s="1"/>
      <c r="D25" s="1"/>
      <c r="E25" s="1"/>
      <c r="F25" s="1"/>
      <c r="G25" s="1"/>
      <c r="H25" s="1"/>
      <c r="I25" s="1"/>
      <c r="J25" s="118"/>
      <c r="K25" s="81"/>
      <c r="L25" s="1"/>
      <c r="M25" s="119"/>
      <c r="N25" s="120"/>
      <c r="O25" s="120"/>
      <c r="P25" s="120"/>
      <c r="Q25" s="120"/>
      <c r="R25" s="120"/>
      <c r="S25" s="113"/>
      <c r="T25" s="113"/>
      <c r="U25" s="117"/>
      <c r="V25" s="1"/>
      <c r="W25" s="1"/>
      <c r="X25" s="1"/>
      <c r="Y25" s="1"/>
      <c r="Z25" s="1"/>
      <c r="AA25" s="1"/>
      <c r="AB25" s="1"/>
      <c r="AC25" s="1"/>
      <c r="AD25" s="1"/>
      <c r="AE25" s="88"/>
    </row>
    <row r="26" spans="1:31" ht="13.5" thickBot="1">
      <c r="A26" s="2"/>
      <c r="B26" s="1"/>
      <c r="C26" s="3"/>
      <c r="D26" s="3"/>
      <c r="E26" s="3"/>
      <c r="F26" s="3"/>
      <c r="G26" s="3"/>
      <c r="H26" s="3"/>
      <c r="I26" s="1"/>
      <c r="J26" s="118"/>
      <c r="K26" s="111"/>
      <c r="L26" s="1"/>
      <c r="M26" s="118"/>
      <c r="N26" s="113"/>
      <c r="O26" s="113"/>
      <c r="P26" s="113"/>
      <c r="Q26" s="113"/>
      <c r="R26" s="113"/>
      <c r="S26" s="113"/>
      <c r="T26" s="113"/>
      <c r="U26" s="117"/>
      <c r="V26" s="1"/>
      <c r="W26" s="1"/>
      <c r="X26" s="1"/>
      <c r="Y26" s="1"/>
      <c r="Z26" s="1"/>
      <c r="AA26" s="1"/>
      <c r="AB26" s="1"/>
      <c r="AC26" s="1"/>
      <c r="AD26" s="1"/>
      <c r="AE26" s="88"/>
    </row>
    <row r="27" spans="1:31" ht="12.75">
      <c r="A27" s="2"/>
      <c r="B27" s="1"/>
      <c r="C27" s="1"/>
      <c r="D27" s="1"/>
      <c r="E27" s="1"/>
      <c r="F27" s="1"/>
      <c r="G27" s="1"/>
      <c r="H27" s="1"/>
      <c r="I27" s="1"/>
      <c r="J27" s="118"/>
      <c r="K27" s="117"/>
      <c r="L27" s="1"/>
      <c r="M27" s="118"/>
      <c r="N27" s="113"/>
      <c r="O27" s="113"/>
      <c r="P27" s="113"/>
      <c r="Q27" s="113"/>
      <c r="R27" s="113"/>
      <c r="S27" s="113"/>
      <c r="T27" s="113"/>
      <c r="U27" s="117"/>
      <c r="V27" s="1"/>
      <c r="W27" s="1"/>
      <c r="X27" s="1"/>
      <c r="Y27" s="1"/>
      <c r="Z27" s="1"/>
      <c r="AA27" s="1"/>
      <c r="AB27" s="1"/>
      <c r="AC27" s="1"/>
      <c r="AD27" s="1"/>
      <c r="AE27" s="88"/>
    </row>
    <row r="28" spans="1:31" ht="13.5" thickBot="1">
      <c r="A28" s="2"/>
      <c r="B28" s="1"/>
      <c r="C28" s="1"/>
      <c r="D28" s="1"/>
      <c r="E28" s="1"/>
      <c r="F28" s="1"/>
      <c r="G28" s="1"/>
      <c r="H28" s="1"/>
      <c r="I28" s="1"/>
      <c r="J28" s="118"/>
      <c r="K28" s="117"/>
      <c r="L28" s="1"/>
      <c r="M28" s="118"/>
      <c r="N28" s="113"/>
      <c r="O28" s="113"/>
      <c r="P28" s="113"/>
      <c r="Q28" s="113"/>
      <c r="R28" s="113"/>
      <c r="S28" s="113"/>
      <c r="T28" s="113"/>
      <c r="U28" s="117"/>
      <c r="V28" s="1"/>
      <c r="W28" s="1"/>
      <c r="X28" s="1"/>
      <c r="Y28" s="1"/>
      <c r="Z28" s="1"/>
      <c r="AA28" s="1"/>
      <c r="AB28" s="1"/>
      <c r="AC28" s="1"/>
      <c r="AD28" s="1"/>
      <c r="AE28" s="88"/>
    </row>
    <row r="29" spans="1:31" ht="13.5" thickBot="1">
      <c r="A29" s="245">
        <f>'Config.'!P47</f>
        <v>78.75</v>
      </c>
      <c r="B29" s="246"/>
      <c r="C29" s="1"/>
      <c r="D29" s="1"/>
      <c r="E29" s="1"/>
      <c r="F29" s="1"/>
      <c r="G29" s="1"/>
      <c r="H29" s="1"/>
      <c r="I29" s="1"/>
      <c r="J29" s="118"/>
      <c r="K29" s="117"/>
      <c r="L29" s="1"/>
      <c r="M29" s="118"/>
      <c r="N29" s="113"/>
      <c r="O29" s="113"/>
      <c r="P29" s="113"/>
      <c r="Q29" s="113"/>
      <c r="R29" s="113"/>
      <c r="S29" s="272">
        <f>'Config.'!AI47</f>
        <v>76.5</v>
      </c>
      <c r="T29" s="273"/>
      <c r="U29" s="117"/>
      <c r="V29" s="1"/>
      <c r="W29" s="1"/>
      <c r="X29" s="1"/>
      <c r="Y29" s="1"/>
      <c r="Z29" s="1"/>
      <c r="AA29" s="1"/>
      <c r="AB29" s="1"/>
      <c r="AC29" s="1"/>
      <c r="AD29" s="1"/>
      <c r="AE29" s="88"/>
    </row>
    <row r="30" spans="1:31" ht="12.75">
      <c r="A30" s="2"/>
      <c r="B30" s="1"/>
      <c r="C30" s="1"/>
      <c r="D30" s="1"/>
      <c r="E30" s="1"/>
      <c r="F30" s="1"/>
      <c r="G30" s="1"/>
      <c r="H30" s="1"/>
      <c r="I30" s="1"/>
      <c r="J30" s="118"/>
      <c r="K30" s="117"/>
      <c r="L30" s="1"/>
      <c r="M30" s="118"/>
      <c r="N30" s="113"/>
      <c r="O30" s="113"/>
      <c r="P30" s="113"/>
      <c r="Q30" s="113"/>
      <c r="R30" s="113"/>
      <c r="S30" s="113"/>
      <c r="T30" s="113"/>
      <c r="U30" s="117"/>
      <c r="V30" s="1"/>
      <c r="W30" s="1"/>
      <c r="X30" s="1"/>
      <c r="Y30" s="1"/>
      <c r="Z30" s="1"/>
      <c r="AA30" s="1"/>
      <c r="AB30" s="1"/>
      <c r="AC30" s="1"/>
      <c r="AD30" s="1"/>
      <c r="AE30" s="88"/>
    </row>
    <row r="31" spans="1:31" ht="12.75">
      <c r="A31" s="2"/>
      <c r="B31" s="1"/>
      <c r="C31" s="1"/>
      <c r="D31" s="1"/>
      <c r="E31" s="1"/>
      <c r="F31" s="1"/>
      <c r="G31" s="1"/>
      <c r="H31" s="1"/>
      <c r="I31" s="1"/>
      <c r="J31" s="118"/>
      <c r="K31" s="117"/>
      <c r="L31" s="1"/>
      <c r="M31" s="118"/>
      <c r="N31" s="113"/>
      <c r="O31" s="113"/>
      <c r="P31" s="113"/>
      <c r="Q31" s="113"/>
      <c r="R31" s="113"/>
      <c r="S31" s="113"/>
      <c r="T31" s="113"/>
      <c r="U31" s="117"/>
      <c r="V31" s="1"/>
      <c r="W31" s="1"/>
      <c r="X31" s="1"/>
      <c r="Y31" s="1"/>
      <c r="Z31" s="1"/>
      <c r="AA31" s="1"/>
      <c r="AB31" s="1"/>
      <c r="AC31" s="1"/>
      <c r="AD31" s="1"/>
      <c r="AE31" s="88"/>
    </row>
    <row r="32" spans="1:31" ht="13.5" thickBot="1">
      <c r="A32" s="2"/>
      <c r="B32" s="1"/>
      <c r="C32" s="1"/>
      <c r="D32" s="1"/>
      <c r="E32" s="1"/>
      <c r="F32" s="1"/>
      <c r="G32" s="1"/>
      <c r="H32" s="1"/>
      <c r="I32" s="1"/>
      <c r="J32" s="118"/>
      <c r="K32" s="117"/>
      <c r="L32" s="1"/>
      <c r="M32" s="121"/>
      <c r="N32" s="122"/>
      <c r="O32" s="122"/>
      <c r="P32" s="122"/>
      <c r="Q32" s="122"/>
      <c r="R32" s="122"/>
      <c r="S32" s="122"/>
      <c r="T32" s="122"/>
      <c r="U32" s="117"/>
      <c r="V32" s="1"/>
      <c r="W32" s="1"/>
      <c r="X32" s="1"/>
      <c r="Y32" s="1"/>
      <c r="Z32" s="1"/>
      <c r="AA32" s="1"/>
      <c r="AB32" s="1"/>
      <c r="AC32" s="1"/>
      <c r="AD32" s="1"/>
      <c r="AE32" s="88"/>
    </row>
    <row r="33" spans="1:31" ht="12.75">
      <c r="A33" s="110"/>
      <c r="B33" s="4"/>
      <c r="C33" s="4"/>
      <c r="D33" s="4"/>
      <c r="E33" s="1"/>
      <c r="F33" s="4"/>
      <c r="G33" s="1"/>
      <c r="H33" s="1"/>
      <c r="I33" s="1"/>
      <c r="J33" s="118"/>
      <c r="K33" s="81"/>
      <c r="L33" s="1"/>
      <c r="M33" s="118"/>
      <c r="N33" s="113"/>
      <c r="O33" s="113"/>
      <c r="P33" s="113"/>
      <c r="Q33" s="113"/>
      <c r="R33" s="113"/>
      <c r="S33" s="113"/>
      <c r="T33" s="113"/>
      <c r="U33" s="117"/>
      <c r="V33" s="1"/>
      <c r="W33" s="1"/>
      <c r="X33" s="1"/>
      <c r="Y33" s="1"/>
      <c r="Z33" s="1"/>
      <c r="AA33" s="1"/>
      <c r="AB33" s="1"/>
      <c r="AC33" s="1"/>
      <c r="AD33" s="1"/>
      <c r="AE33" s="88"/>
    </row>
    <row r="34" spans="1:31" ht="13.5" thickBot="1">
      <c r="A34" s="2"/>
      <c r="B34" s="1"/>
      <c r="C34" s="1"/>
      <c r="D34" s="1"/>
      <c r="E34" s="3"/>
      <c r="F34" s="3"/>
      <c r="G34" s="3"/>
      <c r="H34" s="3"/>
      <c r="I34" s="1"/>
      <c r="J34" s="118"/>
      <c r="K34" s="111"/>
      <c r="L34" s="1"/>
      <c r="M34" s="118"/>
      <c r="N34" s="113"/>
      <c r="O34" s="113"/>
      <c r="P34" s="113"/>
      <c r="Q34" s="113"/>
      <c r="R34" s="113"/>
      <c r="S34" s="113"/>
      <c r="T34" s="113"/>
      <c r="U34" s="117"/>
      <c r="V34" s="1"/>
      <c r="W34" s="1"/>
      <c r="X34" s="1"/>
      <c r="Y34" s="1"/>
      <c r="Z34" s="1"/>
      <c r="AA34" s="1"/>
      <c r="AB34" s="1"/>
      <c r="AC34" s="1"/>
      <c r="AD34" s="1"/>
      <c r="AE34" s="88"/>
    </row>
    <row r="35" spans="1:31" ht="12.75">
      <c r="A35" s="2"/>
      <c r="B35" s="1"/>
      <c r="C35" s="1"/>
      <c r="D35" s="1"/>
      <c r="E35" s="1"/>
      <c r="F35" s="1"/>
      <c r="G35" s="1"/>
      <c r="H35" s="1"/>
      <c r="I35" s="1"/>
      <c r="J35" s="118"/>
      <c r="K35" s="117"/>
      <c r="L35" s="1"/>
      <c r="M35" s="118"/>
      <c r="N35" s="113"/>
      <c r="O35" s="113"/>
      <c r="P35" s="113"/>
      <c r="Q35" s="113"/>
      <c r="R35" s="113"/>
      <c r="S35" s="113"/>
      <c r="T35" s="113"/>
      <c r="U35" s="117"/>
      <c r="V35" s="1"/>
      <c r="W35" s="1"/>
      <c r="X35" s="1"/>
      <c r="Y35" s="1"/>
      <c r="Z35" s="1"/>
      <c r="AA35" s="1"/>
      <c r="AB35" s="1"/>
      <c r="AC35" s="1"/>
      <c r="AD35" s="1"/>
      <c r="AE35" s="88"/>
    </row>
    <row r="36" spans="1:31" ht="13.5" thickBot="1">
      <c r="A36" s="2"/>
      <c r="B36" s="1"/>
      <c r="C36" s="1"/>
      <c r="D36" s="1"/>
      <c r="E36" s="1"/>
      <c r="F36" s="1"/>
      <c r="G36" s="1"/>
      <c r="H36" s="1"/>
      <c r="I36" s="1"/>
      <c r="J36" s="123"/>
      <c r="K36" s="127"/>
      <c r="L36" s="1"/>
      <c r="M36" s="123"/>
      <c r="N36" s="124"/>
      <c r="O36" s="124"/>
      <c r="P36" s="124"/>
      <c r="Q36" s="124"/>
      <c r="R36" s="124"/>
      <c r="S36" s="124"/>
      <c r="T36" s="124"/>
      <c r="U36" s="127"/>
      <c r="V36" s="1"/>
      <c r="W36" s="4"/>
      <c r="X36" s="4"/>
      <c r="Y36" s="4"/>
      <c r="Z36" s="4"/>
      <c r="AA36" s="1"/>
      <c r="AB36" s="1"/>
      <c r="AC36" s="1"/>
      <c r="AD36" s="1"/>
      <c r="AE36" s="88"/>
    </row>
    <row r="37" spans="1:31"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88"/>
    </row>
    <row r="38" spans="1:31" ht="12.75">
      <c r="A38" s="2"/>
      <c r="B38" s="1"/>
      <c r="C38" s="1"/>
      <c r="D38" s="1"/>
      <c r="E38" s="1"/>
      <c r="F38" s="1"/>
      <c r="G38" s="1"/>
      <c r="H38" s="1"/>
      <c r="I38" s="1"/>
      <c r="J38" s="1"/>
      <c r="K38" s="1"/>
      <c r="L38" s="261" t="s">
        <v>44</v>
      </c>
      <c r="M38" s="261"/>
      <c r="N38" s="261"/>
      <c r="O38" s="261"/>
      <c r="P38" s="284" t="s">
        <v>65</v>
      </c>
      <c r="Q38" s="237"/>
      <c r="R38" s="1"/>
      <c r="S38" s="1"/>
      <c r="T38" s="1"/>
      <c r="U38" s="1"/>
      <c r="V38" s="1"/>
      <c r="W38" s="1"/>
      <c r="X38" s="1"/>
      <c r="Y38" s="1"/>
      <c r="Z38" s="1"/>
      <c r="AA38" s="1"/>
      <c r="AB38" s="1"/>
      <c r="AC38" s="1"/>
      <c r="AD38" s="1"/>
      <c r="AE38" s="88"/>
    </row>
    <row r="39" spans="1:31" ht="12.75">
      <c r="A39" s="2"/>
      <c r="B39" s="1"/>
      <c r="C39" s="1"/>
      <c r="D39" s="1"/>
      <c r="E39" s="1"/>
      <c r="F39" s="1"/>
      <c r="G39" s="1"/>
      <c r="H39" s="1"/>
      <c r="I39" s="1"/>
      <c r="J39" s="1"/>
      <c r="K39" s="1"/>
      <c r="L39" s="1"/>
      <c r="M39" s="1"/>
      <c r="N39" s="240" t="s">
        <v>15</v>
      </c>
      <c r="O39" s="240"/>
      <c r="P39" s="241" t="s">
        <v>25</v>
      </c>
      <c r="Q39" s="241"/>
      <c r="R39" s="1"/>
      <c r="S39" s="8"/>
      <c r="T39" s="1"/>
      <c r="U39" s="1"/>
      <c r="V39" s="1"/>
      <c r="W39" s="1"/>
      <c r="X39" s="1"/>
      <c r="Y39" s="1"/>
      <c r="Z39" s="1"/>
      <c r="AA39" s="1"/>
      <c r="AB39" s="1"/>
      <c r="AC39" s="1"/>
      <c r="AD39" s="1"/>
      <c r="AE39" s="88"/>
    </row>
    <row r="40" spans="1:31" ht="12.75">
      <c r="A40" s="2"/>
      <c r="B40" s="1"/>
      <c r="C40" s="1"/>
      <c r="D40" s="1"/>
      <c r="E40" s="1"/>
      <c r="F40" s="1"/>
      <c r="G40" s="1"/>
      <c r="H40" s="1"/>
      <c r="I40" s="1"/>
      <c r="J40" s="1"/>
      <c r="K40" s="1"/>
      <c r="L40" s="1"/>
      <c r="M40" s="1"/>
      <c r="N40" s="240" t="s">
        <v>16</v>
      </c>
      <c r="O40" s="240"/>
      <c r="P40" s="238">
        <v>0.134</v>
      </c>
      <c r="Q40" s="238"/>
      <c r="R40" s="9"/>
      <c r="S40" s="9"/>
      <c r="T40" s="1"/>
      <c r="U40" s="1"/>
      <c r="V40" s="1"/>
      <c r="W40" s="1"/>
      <c r="X40" s="1"/>
      <c r="Y40" s="1"/>
      <c r="Z40" s="1"/>
      <c r="AA40" s="1"/>
      <c r="AB40" s="1"/>
      <c r="AC40" s="1"/>
      <c r="AD40" s="1"/>
      <c r="AE40" s="88"/>
    </row>
    <row r="41" spans="1:31" ht="12.75">
      <c r="A41" s="2"/>
      <c r="B41" s="1"/>
      <c r="C41" s="1"/>
      <c r="D41" s="1"/>
      <c r="E41" s="1"/>
      <c r="F41" s="1"/>
      <c r="G41" s="1"/>
      <c r="H41" s="1"/>
      <c r="I41" s="1"/>
      <c r="J41" s="1"/>
      <c r="K41" s="1"/>
      <c r="L41" s="1"/>
      <c r="M41" s="1"/>
      <c r="N41" s="240" t="s">
        <v>17</v>
      </c>
      <c r="O41" s="240"/>
      <c r="P41" s="239">
        <v>0.25</v>
      </c>
      <c r="Q41" s="239"/>
      <c r="R41" s="8"/>
      <c r="S41" s="8"/>
      <c r="T41" s="1"/>
      <c r="U41" s="1"/>
      <c r="V41" s="1"/>
      <c r="W41" s="1"/>
      <c r="X41" s="1"/>
      <c r="Y41" s="1"/>
      <c r="Z41" s="1"/>
      <c r="AA41" s="1"/>
      <c r="AB41" s="1"/>
      <c r="AC41" s="1"/>
      <c r="AD41" s="1"/>
      <c r="AE41" s="88"/>
    </row>
    <row r="42" spans="1:31" ht="12.75">
      <c r="A42" s="2"/>
      <c r="B42" s="1"/>
      <c r="C42" s="1"/>
      <c r="D42" s="1"/>
      <c r="E42" s="1"/>
      <c r="F42" s="1"/>
      <c r="G42" s="1"/>
      <c r="H42" s="1"/>
      <c r="I42" s="1"/>
      <c r="J42" s="1"/>
      <c r="K42" s="1"/>
      <c r="L42" s="1"/>
      <c r="M42" s="1"/>
      <c r="N42" s="240" t="s">
        <v>35</v>
      </c>
      <c r="O42" s="240"/>
      <c r="P42" s="250" t="s">
        <v>36</v>
      </c>
      <c r="Q42" s="250"/>
      <c r="R42" s="5"/>
      <c r="S42" s="5"/>
      <c r="T42" s="1"/>
      <c r="U42" s="1"/>
      <c r="V42" s="1"/>
      <c r="W42" s="1"/>
      <c r="X42" s="1"/>
      <c r="Y42" s="1"/>
      <c r="Z42" s="1"/>
      <c r="AA42" s="1"/>
      <c r="AB42" s="1"/>
      <c r="AC42" s="1"/>
      <c r="AD42" s="1"/>
      <c r="AE42" s="88"/>
    </row>
    <row r="43" spans="1:31"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7"/>
    </row>
    <row r="44" spans="1:31" ht="13.5"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7"/>
    </row>
    <row r="45" spans="1:31" ht="18.75" thickBot="1">
      <c r="A45" s="2"/>
      <c r="B45" s="1"/>
      <c r="C45" s="1"/>
      <c r="D45" s="1"/>
      <c r="E45" s="1"/>
      <c r="F45" s="1"/>
      <c r="G45" s="1"/>
      <c r="H45" s="1"/>
      <c r="I45" s="1"/>
      <c r="J45" s="1"/>
      <c r="K45" s="1"/>
      <c r="L45" s="1"/>
      <c r="M45" s="248" t="s">
        <v>103</v>
      </c>
      <c r="N45" s="248"/>
      <c r="O45" s="248"/>
      <c r="P45" s="248"/>
      <c r="Q45" s="248"/>
      <c r="R45" s="248"/>
      <c r="S45" s="248"/>
      <c r="T45" s="248"/>
      <c r="U45" s="248"/>
      <c r="V45" s="1"/>
      <c r="W45" s="1"/>
      <c r="X45" s="1"/>
      <c r="Y45" s="259">
        <f>'Config.'!$D$12</f>
        <v>36</v>
      </c>
      <c r="Z45" s="246"/>
      <c r="AA45" s="101" t="s">
        <v>85</v>
      </c>
      <c r="AB45" s="1"/>
      <c r="AC45" s="98">
        <f>'Config.'!$D$12+1.25</f>
        <v>37.25</v>
      </c>
      <c r="AD45" s="101" t="s">
        <v>83</v>
      </c>
      <c r="AE45" s="88"/>
    </row>
    <row r="46" spans="1:31" ht="13.5" thickBot="1">
      <c r="A46" s="2"/>
      <c r="B46" s="1"/>
      <c r="C46" s="1"/>
      <c r="D46" s="1"/>
      <c r="E46" s="1"/>
      <c r="F46" s="1"/>
      <c r="G46" s="1"/>
      <c r="H46" s="1"/>
      <c r="I46" s="1"/>
      <c r="J46" s="1"/>
      <c r="K46" s="1"/>
      <c r="L46" s="1"/>
      <c r="M46" s="105"/>
      <c r="N46" s="89"/>
      <c r="O46" s="89"/>
      <c r="P46" s="255">
        <f>P3</f>
        <v>35.8125</v>
      </c>
      <c r="Q46" s="256"/>
      <c r="R46" s="90"/>
      <c r="S46" s="90"/>
      <c r="T46" s="89"/>
      <c r="U46" s="10"/>
      <c r="V46" s="1"/>
      <c r="W46" s="1"/>
      <c r="X46" s="1"/>
      <c r="Y46" s="249">
        <f>'Config.'!$D$13</f>
        <v>84.1875</v>
      </c>
      <c r="Z46" s="246"/>
      <c r="AA46" s="91" t="s">
        <v>82</v>
      </c>
      <c r="AB46" s="1"/>
      <c r="AC46" s="98">
        <f>Y46+13/16</f>
        <v>85</v>
      </c>
      <c r="AD46" s="101" t="s">
        <v>84</v>
      </c>
      <c r="AE46" s="88"/>
    </row>
    <row r="47" spans="1:31" ht="13.5" thickBot="1">
      <c r="A47" s="2"/>
      <c r="B47" s="1"/>
      <c r="C47" s="1"/>
      <c r="D47" s="1"/>
      <c r="E47" s="1"/>
      <c r="F47" s="1"/>
      <c r="G47" s="1"/>
      <c r="H47" s="1"/>
      <c r="I47" s="1"/>
      <c r="J47" s="1"/>
      <c r="K47" s="1"/>
      <c r="L47" s="1"/>
      <c r="M47" s="105"/>
      <c r="N47" s="89"/>
      <c r="O47" s="89"/>
      <c r="P47" s="257"/>
      <c r="Q47" s="258"/>
      <c r="R47" s="107"/>
      <c r="S47" s="90"/>
      <c r="T47" s="89"/>
      <c r="U47" s="10"/>
      <c r="V47" s="1"/>
      <c r="W47" s="1"/>
      <c r="X47" s="1"/>
      <c r="Y47" s="249">
        <f>'Config.'!$D$14</f>
        <v>0.75</v>
      </c>
      <c r="Z47" s="246"/>
      <c r="AA47" s="91" t="s">
        <v>81</v>
      </c>
      <c r="AB47" s="1"/>
      <c r="AE47" s="88"/>
    </row>
    <row r="48" spans="1:31" ht="13.5" thickBot="1">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88"/>
    </row>
    <row r="49" spans="1:31" ht="14.25" thickBot="1" thickTop="1">
      <c r="A49" s="100"/>
      <c r="B49" s="3"/>
      <c r="C49" s="3"/>
      <c r="D49" s="3"/>
      <c r="E49" s="3"/>
      <c r="F49" s="3"/>
      <c r="G49" s="3"/>
      <c r="H49" s="3"/>
      <c r="I49" s="1"/>
      <c r="J49" s="114"/>
      <c r="K49" s="116"/>
      <c r="L49" s="1"/>
      <c r="M49" s="114"/>
      <c r="N49" s="115"/>
      <c r="O49" s="115"/>
      <c r="P49" s="115"/>
      <c r="Q49" s="115"/>
      <c r="R49" s="115"/>
      <c r="S49" s="115"/>
      <c r="T49" s="115"/>
      <c r="U49" s="116"/>
      <c r="V49" s="1"/>
      <c r="W49" s="3"/>
      <c r="X49" s="3"/>
      <c r="Y49" s="3"/>
      <c r="Z49" s="3"/>
      <c r="AA49" s="1"/>
      <c r="AB49" s="1"/>
      <c r="AC49" s="1"/>
      <c r="AD49" s="1"/>
      <c r="AE49" s="88"/>
    </row>
    <row r="50" spans="1:31" ht="13.5" thickBot="1">
      <c r="A50" s="2"/>
      <c r="B50" s="1"/>
      <c r="C50" s="1"/>
      <c r="D50" s="1"/>
      <c r="E50" s="1"/>
      <c r="F50" s="1"/>
      <c r="G50" s="251">
        <f>G7</f>
        <v>5.25</v>
      </c>
      <c r="H50" s="252"/>
      <c r="I50" s="1"/>
      <c r="J50" s="118"/>
      <c r="K50" s="117"/>
      <c r="L50" s="1"/>
      <c r="M50" s="274">
        <f>M7</f>
        <v>3</v>
      </c>
      <c r="N50" s="273"/>
      <c r="O50" s="113"/>
      <c r="P50" s="113"/>
      <c r="Q50" s="113"/>
      <c r="R50" s="113"/>
      <c r="S50" s="113"/>
      <c r="T50" s="113"/>
      <c r="U50" s="117"/>
      <c r="V50" s="1"/>
      <c r="W50" s="1"/>
      <c r="X50" s="1"/>
      <c r="Y50" s="1"/>
      <c r="Z50" s="1"/>
      <c r="AA50" s="1"/>
      <c r="AB50" s="1"/>
      <c r="AC50" s="1"/>
      <c r="AD50" s="1"/>
      <c r="AE50" s="88"/>
    </row>
    <row r="51" spans="1:31" ht="13.5" thickBot="1">
      <c r="A51" s="2"/>
      <c r="B51" s="1"/>
      <c r="C51" s="1"/>
      <c r="D51" s="1"/>
      <c r="E51" s="1"/>
      <c r="F51" s="1"/>
      <c r="G51" s="92"/>
      <c r="H51" s="92"/>
      <c r="I51" s="1"/>
      <c r="J51" s="118"/>
      <c r="K51" s="117"/>
      <c r="L51" s="1"/>
      <c r="M51" s="118"/>
      <c r="N51" s="113"/>
      <c r="O51" s="113"/>
      <c r="P51" s="113"/>
      <c r="Q51" s="113"/>
      <c r="R51" s="113"/>
      <c r="S51" s="113"/>
      <c r="T51" s="113"/>
      <c r="U51" s="117"/>
      <c r="V51" s="1"/>
      <c r="W51" s="1"/>
      <c r="X51" s="1"/>
      <c r="Y51" s="1"/>
      <c r="Z51" s="1"/>
      <c r="AA51" s="1"/>
      <c r="AB51" s="1"/>
      <c r="AC51" s="1"/>
      <c r="AD51" s="1"/>
      <c r="AE51" s="88"/>
    </row>
    <row r="52" spans="1:31" ht="12.75">
      <c r="A52" s="2"/>
      <c r="B52" s="1"/>
      <c r="C52" s="1"/>
      <c r="D52" s="1"/>
      <c r="E52" s="1"/>
      <c r="F52" s="1"/>
      <c r="G52" s="4"/>
      <c r="H52" s="1"/>
      <c r="I52" s="1"/>
      <c r="J52" s="118"/>
      <c r="K52" s="81"/>
      <c r="L52" s="1"/>
      <c r="M52" s="119"/>
      <c r="N52" s="120"/>
      <c r="O52" s="113"/>
      <c r="P52" s="113"/>
      <c r="Q52" s="113"/>
      <c r="R52" s="113"/>
      <c r="S52" s="113"/>
      <c r="T52" s="113"/>
      <c r="U52" s="117"/>
      <c r="V52" s="1"/>
      <c r="W52" s="1"/>
      <c r="X52" s="1"/>
      <c r="Y52" s="1"/>
      <c r="Z52" s="1"/>
      <c r="AA52" s="1"/>
      <c r="AB52" s="1"/>
      <c r="AC52" s="1"/>
      <c r="AD52" s="1"/>
      <c r="AE52" s="88"/>
    </row>
    <row r="53" spans="1:31" ht="13.5" thickBot="1">
      <c r="A53" s="2"/>
      <c r="B53" s="1"/>
      <c r="C53" s="1"/>
      <c r="D53" s="1"/>
      <c r="E53" s="1"/>
      <c r="F53" s="1"/>
      <c r="G53" s="3"/>
      <c r="H53" s="3"/>
      <c r="I53" s="1"/>
      <c r="J53" s="118"/>
      <c r="K53" s="111"/>
      <c r="L53" s="84"/>
      <c r="M53" s="118"/>
      <c r="N53" s="113"/>
      <c r="O53" s="113"/>
      <c r="P53" s="113"/>
      <c r="Q53" s="113"/>
      <c r="R53" s="113"/>
      <c r="S53" s="113"/>
      <c r="T53" s="113"/>
      <c r="U53" s="117"/>
      <c r="V53" s="1"/>
      <c r="W53" s="1"/>
      <c r="X53" s="1"/>
      <c r="Y53" s="1"/>
      <c r="Z53" s="1"/>
      <c r="AA53" s="1"/>
      <c r="AB53" s="1"/>
      <c r="AC53" s="1"/>
      <c r="AD53" s="1"/>
      <c r="AE53" s="88"/>
    </row>
    <row r="54" spans="1:31" ht="13.5" thickBot="1">
      <c r="A54" s="2"/>
      <c r="B54" s="1"/>
      <c r="C54" s="1"/>
      <c r="D54" s="1"/>
      <c r="E54" s="249">
        <f>E11</f>
        <v>38.25</v>
      </c>
      <c r="F54" s="246"/>
      <c r="G54" s="1"/>
      <c r="H54" s="1"/>
      <c r="I54" s="1"/>
      <c r="J54" s="118"/>
      <c r="K54" s="117"/>
      <c r="L54" s="93"/>
      <c r="M54" s="118"/>
      <c r="N54" s="113"/>
      <c r="O54" s="274">
        <f>O11</f>
        <v>36</v>
      </c>
      <c r="P54" s="273"/>
      <c r="Q54" s="113"/>
      <c r="R54" s="113"/>
      <c r="S54" s="113"/>
      <c r="T54" s="113"/>
      <c r="U54" s="117"/>
      <c r="V54" s="1"/>
      <c r="W54" s="1"/>
      <c r="X54" s="1"/>
      <c r="Y54" s="1"/>
      <c r="Z54" s="1"/>
      <c r="AA54" s="1"/>
      <c r="AB54" s="1"/>
      <c r="AC54" s="1"/>
      <c r="AD54" s="1"/>
      <c r="AE54" s="88"/>
    </row>
    <row r="55" spans="1:31" ht="12.75">
      <c r="A55" s="2"/>
      <c r="B55" s="1"/>
      <c r="C55" s="1"/>
      <c r="D55" s="1"/>
      <c r="E55" s="1"/>
      <c r="F55" s="1"/>
      <c r="G55" s="1"/>
      <c r="H55" s="1"/>
      <c r="I55" s="1"/>
      <c r="J55" s="118"/>
      <c r="K55" s="117"/>
      <c r="L55" s="93"/>
      <c r="M55" s="118"/>
      <c r="N55" s="113"/>
      <c r="O55" s="113"/>
      <c r="P55" s="113"/>
      <c r="Q55" s="113"/>
      <c r="R55" s="113"/>
      <c r="S55" s="113"/>
      <c r="T55" s="113"/>
      <c r="U55" s="117"/>
      <c r="V55" s="1"/>
      <c r="W55" s="1"/>
      <c r="X55" s="1"/>
      <c r="Y55" s="1"/>
      <c r="Z55" s="1"/>
      <c r="AA55" s="1"/>
      <c r="AB55" s="1"/>
      <c r="AC55" s="1"/>
      <c r="AD55" s="1"/>
      <c r="AE55" s="88"/>
    </row>
    <row r="56" spans="1:31" ht="13.5" thickBot="1">
      <c r="A56" s="2"/>
      <c r="B56" s="1"/>
      <c r="C56" s="1"/>
      <c r="D56" s="1"/>
      <c r="E56" s="1"/>
      <c r="F56" s="1"/>
      <c r="G56" s="1"/>
      <c r="H56" s="1"/>
      <c r="I56" s="1"/>
      <c r="J56" s="118"/>
      <c r="K56" s="117"/>
      <c r="L56" s="93"/>
      <c r="M56" s="118"/>
      <c r="N56" s="113"/>
      <c r="O56" s="113"/>
      <c r="P56" s="113"/>
      <c r="Q56" s="113"/>
      <c r="R56" s="113"/>
      <c r="S56" s="113"/>
      <c r="T56" s="113"/>
      <c r="U56" s="117"/>
      <c r="V56" s="1"/>
      <c r="W56" s="1"/>
      <c r="X56" s="1"/>
      <c r="Y56" s="1"/>
      <c r="Z56" s="1"/>
      <c r="AA56" s="1"/>
      <c r="AB56" s="1"/>
      <c r="AC56" s="1"/>
      <c r="AD56" s="1"/>
      <c r="AE56" s="88"/>
    </row>
    <row r="57" spans="1:31" ht="13.5" thickBot="1">
      <c r="A57" s="2"/>
      <c r="B57" s="1"/>
      <c r="C57" s="1"/>
      <c r="D57" s="1"/>
      <c r="E57" s="1"/>
      <c r="F57" s="1"/>
      <c r="G57" s="1"/>
      <c r="H57" s="1"/>
      <c r="I57" s="1"/>
      <c r="J57" s="118"/>
      <c r="K57" s="117"/>
      <c r="L57" s="93"/>
      <c r="M57" s="118"/>
      <c r="N57" s="113"/>
      <c r="O57" s="113"/>
      <c r="P57" s="113"/>
      <c r="Q57" s="113"/>
      <c r="R57" s="113"/>
      <c r="S57" s="113"/>
      <c r="T57" s="113"/>
      <c r="U57" s="117"/>
      <c r="V57" s="1"/>
      <c r="W57" s="249">
        <f>W14</f>
        <v>48.09375</v>
      </c>
      <c r="X57" s="246"/>
      <c r="Y57" s="1"/>
      <c r="Z57" s="1"/>
      <c r="AA57" s="1"/>
      <c r="AB57" s="1"/>
      <c r="AC57" s="1"/>
      <c r="AD57" s="1"/>
      <c r="AE57" s="88"/>
    </row>
    <row r="58" spans="1:31" ht="12.75">
      <c r="A58" s="2"/>
      <c r="B58" s="1"/>
      <c r="C58" s="1"/>
      <c r="D58" s="1"/>
      <c r="E58" s="1"/>
      <c r="F58" s="1"/>
      <c r="G58" s="1"/>
      <c r="H58" s="1"/>
      <c r="I58" s="1"/>
      <c r="J58" s="118"/>
      <c r="K58" s="117"/>
      <c r="L58" s="93"/>
      <c r="M58" s="118"/>
      <c r="N58" s="113"/>
      <c r="O58" s="113"/>
      <c r="P58" s="113"/>
      <c r="Q58" s="113"/>
      <c r="R58" s="113"/>
      <c r="S58" s="113"/>
      <c r="T58" s="113"/>
      <c r="U58" s="117"/>
      <c r="V58" s="1"/>
      <c r="W58" s="1"/>
      <c r="X58" s="1"/>
      <c r="Y58" s="1"/>
      <c r="Z58" s="1"/>
      <c r="AA58" s="1"/>
      <c r="AB58" s="1"/>
      <c r="AC58" s="1"/>
      <c r="AD58" s="1"/>
      <c r="AE58" s="88"/>
    </row>
    <row r="59" spans="1:31" ht="13.5" thickBot="1">
      <c r="A59" s="2"/>
      <c r="B59" s="1"/>
      <c r="C59" s="1"/>
      <c r="D59" s="1"/>
      <c r="E59" s="1"/>
      <c r="F59" s="1"/>
      <c r="G59" s="1"/>
      <c r="H59" s="1"/>
      <c r="I59" s="1"/>
      <c r="J59" s="118"/>
      <c r="K59" s="117"/>
      <c r="L59" s="93"/>
      <c r="M59" s="118"/>
      <c r="N59" s="113"/>
      <c r="O59" s="113"/>
      <c r="P59" s="113"/>
      <c r="Q59" s="113"/>
      <c r="R59" s="113"/>
      <c r="S59" s="113"/>
      <c r="T59" s="113"/>
      <c r="U59" s="117"/>
      <c r="V59" s="1"/>
      <c r="W59" s="1"/>
      <c r="X59" s="1"/>
      <c r="Y59" s="1"/>
      <c r="Z59" s="1"/>
      <c r="AA59" s="1"/>
      <c r="AB59" s="1"/>
      <c r="AC59" s="1"/>
      <c r="AD59" s="1"/>
      <c r="AE59" s="88"/>
    </row>
    <row r="60" spans="1:31" ht="12.75">
      <c r="A60" s="2"/>
      <c r="B60" s="1"/>
      <c r="C60" s="1"/>
      <c r="D60" s="1"/>
      <c r="E60" s="1"/>
      <c r="F60" s="1"/>
      <c r="G60" s="1"/>
      <c r="H60" s="1"/>
      <c r="I60" s="1"/>
      <c r="J60" s="118"/>
      <c r="K60" s="81"/>
      <c r="L60" s="93"/>
      <c r="M60" s="119"/>
      <c r="N60" s="120"/>
      <c r="O60" s="120"/>
      <c r="P60" s="120"/>
      <c r="Q60" s="113"/>
      <c r="R60" s="113"/>
      <c r="S60" s="113"/>
      <c r="T60" s="113"/>
      <c r="U60" s="117"/>
      <c r="V60" s="1"/>
      <c r="W60" s="1"/>
      <c r="X60" s="1"/>
      <c r="Y60" s="1"/>
      <c r="Z60" s="1"/>
      <c r="AA60" s="1"/>
      <c r="AB60" s="1"/>
      <c r="AC60" s="1"/>
      <c r="AD60" s="1"/>
      <c r="AE60" s="88"/>
    </row>
    <row r="61" spans="1:31" ht="13.5" thickBot="1">
      <c r="A61" s="2"/>
      <c r="B61" s="1"/>
      <c r="C61" s="1"/>
      <c r="D61" s="1"/>
      <c r="E61" s="3"/>
      <c r="F61" s="3"/>
      <c r="G61" s="3"/>
      <c r="H61" s="3"/>
      <c r="I61" s="1"/>
      <c r="J61" s="118"/>
      <c r="K61" s="111"/>
      <c r="L61" s="93"/>
      <c r="M61" s="118"/>
      <c r="N61" s="113"/>
      <c r="O61" s="113"/>
      <c r="P61" s="113"/>
      <c r="Q61" s="113"/>
      <c r="R61" s="113"/>
      <c r="S61" s="113"/>
      <c r="T61" s="113"/>
      <c r="U61" s="117"/>
      <c r="V61" s="1"/>
      <c r="W61" s="1"/>
      <c r="X61" s="1"/>
      <c r="Y61" s="1"/>
      <c r="Z61" s="1"/>
      <c r="AA61" s="1"/>
      <c r="AB61" s="1"/>
      <c r="AC61" s="1"/>
      <c r="AD61" s="1"/>
      <c r="AE61" s="88"/>
    </row>
    <row r="62" spans="1:31" ht="13.5" thickBot="1">
      <c r="A62" s="2"/>
      <c r="B62" s="1"/>
      <c r="C62" s="1"/>
      <c r="D62" s="1"/>
      <c r="E62" s="82"/>
      <c r="F62" s="82"/>
      <c r="G62" s="1"/>
      <c r="H62" s="1"/>
      <c r="I62" s="1"/>
      <c r="J62" s="118"/>
      <c r="K62" s="117"/>
      <c r="L62" s="93"/>
      <c r="M62" s="118"/>
      <c r="N62" s="113"/>
      <c r="O62" s="128"/>
      <c r="P62" s="129"/>
      <c r="Q62" s="113"/>
      <c r="R62" s="113"/>
      <c r="S62" s="113"/>
      <c r="T62" s="113"/>
      <c r="U62" s="117"/>
      <c r="V62" s="1"/>
      <c r="W62" s="1"/>
      <c r="X62" s="1"/>
      <c r="Y62" s="1"/>
      <c r="Z62" s="1"/>
      <c r="AA62" s="1"/>
      <c r="AB62" s="1"/>
      <c r="AC62" s="1"/>
      <c r="AD62" s="1"/>
      <c r="AE62" s="88"/>
    </row>
    <row r="63" spans="1:31" ht="13.5" thickBot="1">
      <c r="A63" s="2"/>
      <c r="B63" s="1"/>
      <c r="C63" s="249">
        <f>C20</f>
        <v>49.75</v>
      </c>
      <c r="D63" s="246"/>
      <c r="E63" s="1"/>
      <c r="F63" s="1"/>
      <c r="G63" s="1"/>
      <c r="H63" s="1"/>
      <c r="I63" s="1"/>
      <c r="J63" s="118"/>
      <c r="K63" s="117"/>
      <c r="L63" s="1"/>
      <c r="M63" s="118"/>
      <c r="N63" s="113"/>
      <c r="O63" s="129"/>
      <c r="P63" s="129"/>
      <c r="Q63" s="272">
        <f>Q20</f>
        <v>47.5</v>
      </c>
      <c r="R63" s="273"/>
      <c r="S63" s="113"/>
      <c r="T63" s="113"/>
      <c r="U63" s="117"/>
      <c r="V63" s="1"/>
      <c r="W63" s="1"/>
      <c r="X63" s="1"/>
      <c r="Y63" s="1"/>
      <c r="Z63" s="1"/>
      <c r="AA63" s="1"/>
      <c r="AB63" s="1"/>
      <c r="AC63" s="1"/>
      <c r="AD63" s="1"/>
      <c r="AE63" s="88"/>
    </row>
    <row r="64" spans="1:31" ht="12.75">
      <c r="A64" s="2"/>
      <c r="B64" s="1"/>
      <c r="C64" s="1"/>
      <c r="D64" s="1"/>
      <c r="E64" s="1"/>
      <c r="F64" s="1"/>
      <c r="G64" s="1"/>
      <c r="H64" s="289">
        <f>(C63-E54)-4.5</f>
        <v>7</v>
      </c>
      <c r="I64" s="1"/>
      <c r="J64" s="118"/>
      <c r="K64" s="117"/>
      <c r="L64" s="1"/>
      <c r="M64" s="118"/>
      <c r="N64" s="113"/>
      <c r="O64" s="113"/>
      <c r="P64" s="113"/>
      <c r="Q64" s="113"/>
      <c r="R64" s="113"/>
      <c r="S64" s="113"/>
      <c r="T64" s="113"/>
      <c r="U64" s="117"/>
      <c r="V64" s="1"/>
      <c r="W64" s="1"/>
      <c r="X64" s="1"/>
      <c r="Y64" s="1"/>
      <c r="Z64" s="1"/>
      <c r="AA64" s="1"/>
      <c r="AB64" s="1"/>
      <c r="AC64" s="1"/>
      <c r="AD64" s="1"/>
      <c r="AE64" s="88"/>
    </row>
    <row r="65" spans="1:31" ht="13.5" thickBot="1">
      <c r="A65" s="2"/>
      <c r="B65" s="1"/>
      <c r="C65" s="1"/>
      <c r="D65" s="1"/>
      <c r="E65" s="1"/>
      <c r="F65" s="1"/>
      <c r="G65" s="1"/>
      <c r="H65" s="291"/>
      <c r="I65" s="1"/>
      <c r="J65" s="118"/>
      <c r="K65" s="117"/>
      <c r="L65" s="1"/>
      <c r="M65" s="118"/>
      <c r="N65" s="113"/>
      <c r="O65" s="113"/>
      <c r="P65" s="113"/>
      <c r="Q65" s="113"/>
      <c r="R65" s="113"/>
      <c r="S65" s="113"/>
      <c r="T65" s="247" t="s">
        <v>32</v>
      </c>
      <c r="U65" s="126"/>
      <c r="V65" s="4"/>
      <c r="W65" s="4"/>
      <c r="X65" s="4"/>
      <c r="Y65" s="1"/>
      <c r="Z65" s="1"/>
      <c r="AA65" s="1"/>
      <c r="AB65" s="1"/>
      <c r="AC65" s="1"/>
      <c r="AD65" s="1"/>
      <c r="AE65" s="88"/>
    </row>
    <row r="66" spans="1:31" ht="13.5" thickBot="1">
      <c r="A66" s="2"/>
      <c r="B66" s="1"/>
      <c r="C66" s="1"/>
      <c r="D66" s="1"/>
      <c r="E66" s="1"/>
      <c r="F66" s="1"/>
      <c r="G66" s="1"/>
      <c r="H66" s="1"/>
      <c r="I66" s="1"/>
      <c r="J66" s="118"/>
      <c r="K66" s="117"/>
      <c r="L66" s="1"/>
      <c r="M66" s="118"/>
      <c r="N66" s="113"/>
      <c r="O66" s="113"/>
      <c r="P66" s="113"/>
      <c r="Q66" s="113"/>
      <c r="R66" s="113"/>
      <c r="S66" s="113"/>
      <c r="T66" s="247"/>
      <c r="U66" s="117"/>
      <c r="V66" s="1"/>
      <c r="W66" s="1"/>
      <c r="X66" s="1"/>
      <c r="Y66" s="1"/>
      <c r="Z66" s="1"/>
      <c r="AA66" s="1"/>
      <c r="AB66" s="1"/>
      <c r="AC66" s="1"/>
      <c r="AD66" s="1"/>
      <c r="AE66" s="88"/>
    </row>
    <row r="67" spans="1:31" ht="13.5" thickBot="1">
      <c r="A67" s="2"/>
      <c r="B67" s="1"/>
      <c r="C67" s="1"/>
      <c r="D67" s="1"/>
      <c r="E67" s="1"/>
      <c r="F67" s="1"/>
      <c r="G67" s="1"/>
      <c r="H67" s="1"/>
      <c r="I67" s="1"/>
      <c r="J67" s="118"/>
      <c r="K67" s="117"/>
      <c r="L67" s="1"/>
      <c r="M67" s="118"/>
      <c r="N67" s="113"/>
      <c r="O67" s="113"/>
      <c r="P67" s="113"/>
      <c r="Q67" s="113"/>
      <c r="R67" s="113"/>
      <c r="S67" s="113"/>
      <c r="T67" s="113"/>
      <c r="U67" s="117"/>
      <c r="V67" s="1"/>
      <c r="W67" s="1"/>
      <c r="X67" s="1"/>
      <c r="Y67" s="245">
        <f>Y24</f>
        <v>83.34375</v>
      </c>
      <c r="Z67" s="246"/>
      <c r="AA67" s="94" t="s">
        <v>43</v>
      </c>
      <c r="AB67" s="1"/>
      <c r="AC67" s="1"/>
      <c r="AD67" s="1"/>
      <c r="AE67" s="88"/>
    </row>
    <row r="68" spans="1:31" ht="12.75">
      <c r="A68" s="2"/>
      <c r="B68" s="1"/>
      <c r="C68" s="1"/>
      <c r="D68" s="1"/>
      <c r="E68" s="1"/>
      <c r="F68" s="1"/>
      <c r="G68" s="1"/>
      <c r="H68" s="1"/>
      <c r="I68" s="1"/>
      <c r="J68" s="118"/>
      <c r="K68" s="81"/>
      <c r="L68" s="1"/>
      <c r="M68" s="119"/>
      <c r="N68" s="120"/>
      <c r="O68" s="120"/>
      <c r="P68" s="120"/>
      <c r="Q68" s="120"/>
      <c r="R68" s="120"/>
      <c r="S68" s="113"/>
      <c r="T68" s="113"/>
      <c r="U68" s="117"/>
      <c r="V68" s="1"/>
      <c r="W68" s="1"/>
      <c r="X68" s="1"/>
      <c r="Y68" s="1"/>
      <c r="Z68" s="1"/>
      <c r="AA68" s="1"/>
      <c r="AB68" s="1"/>
      <c r="AC68" s="1"/>
      <c r="AD68" s="1"/>
      <c r="AE68" s="88"/>
    </row>
    <row r="69" spans="1:31" ht="13.5" thickBot="1">
      <c r="A69" s="2"/>
      <c r="B69" s="1"/>
      <c r="C69" s="3"/>
      <c r="D69" s="3"/>
      <c r="E69" s="3"/>
      <c r="F69" s="3"/>
      <c r="G69" s="3"/>
      <c r="H69" s="3"/>
      <c r="I69" s="1"/>
      <c r="J69" s="118"/>
      <c r="K69" s="111"/>
      <c r="L69" s="1"/>
      <c r="M69" s="118"/>
      <c r="N69" s="113"/>
      <c r="O69" s="113"/>
      <c r="P69" s="113"/>
      <c r="Q69" s="113"/>
      <c r="R69" s="113"/>
      <c r="S69" s="113"/>
      <c r="T69" s="113"/>
      <c r="U69" s="117"/>
      <c r="V69" s="1"/>
      <c r="W69" s="1"/>
      <c r="X69" s="1"/>
      <c r="Y69" s="1"/>
      <c r="Z69" s="1"/>
      <c r="AA69" s="1"/>
      <c r="AB69" s="1"/>
      <c r="AC69" s="1"/>
      <c r="AD69" s="1"/>
      <c r="AE69" s="88"/>
    </row>
    <row r="70" spans="1:31" ht="12.75">
      <c r="A70" s="2"/>
      <c r="B70" s="1"/>
      <c r="C70" s="1"/>
      <c r="D70" s="1"/>
      <c r="E70" s="1"/>
      <c r="F70" s="1"/>
      <c r="G70" s="1"/>
      <c r="H70" s="1"/>
      <c r="I70" s="1"/>
      <c r="J70" s="118"/>
      <c r="K70" s="117"/>
      <c r="L70" s="1"/>
      <c r="M70" s="118"/>
      <c r="N70" s="113"/>
      <c r="O70" s="113"/>
      <c r="P70" s="113"/>
      <c r="Q70" s="113"/>
      <c r="R70" s="113"/>
      <c r="S70" s="113"/>
      <c r="T70" s="113"/>
      <c r="U70" s="117"/>
      <c r="V70" s="1"/>
      <c r="W70" s="1"/>
      <c r="X70" s="1"/>
      <c r="Y70" s="1"/>
      <c r="Z70" s="1"/>
      <c r="AA70" s="1"/>
      <c r="AB70" s="1"/>
      <c r="AC70" s="1"/>
      <c r="AD70" s="1"/>
      <c r="AE70" s="88"/>
    </row>
    <row r="71" spans="1:31" ht="13.5" thickBot="1">
      <c r="A71" s="2"/>
      <c r="B71" s="1"/>
      <c r="C71" s="1"/>
      <c r="D71" s="1"/>
      <c r="E71" s="1"/>
      <c r="F71" s="1"/>
      <c r="G71" s="1"/>
      <c r="H71" s="1"/>
      <c r="I71" s="1"/>
      <c r="J71" s="118"/>
      <c r="K71" s="117"/>
      <c r="L71" s="1"/>
      <c r="M71" s="118"/>
      <c r="N71" s="113"/>
      <c r="O71" s="113"/>
      <c r="P71" s="113"/>
      <c r="Q71" s="113"/>
      <c r="R71" s="113"/>
      <c r="S71" s="113"/>
      <c r="T71" s="113"/>
      <c r="U71" s="117"/>
      <c r="V71" s="1"/>
      <c r="W71" s="1"/>
      <c r="X71" s="1"/>
      <c r="Y71" s="1"/>
      <c r="Z71" s="1"/>
      <c r="AA71" s="1"/>
      <c r="AB71" s="1"/>
      <c r="AC71" s="1"/>
      <c r="AD71" s="1"/>
      <c r="AE71" s="88"/>
    </row>
    <row r="72" spans="1:31" ht="13.5" thickBot="1">
      <c r="A72" s="245">
        <f>A29</f>
        <v>78.75</v>
      </c>
      <c r="B72" s="246"/>
      <c r="C72" s="1"/>
      <c r="D72" s="1"/>
      <c r="E72" s="1"/>
      <c r="F72" s="1"/>
      <c r="G72" s="1"/>
      <c r="H72" s="1"/>
      <c r="I72" s="1"/>
      <c r="J72" s="118"/>
      <c r="K72" s="117"/>
      <c r="L72" s="1"/>
      <c r="M72" s="118"/>
      <c r="N72" s="113"/>
      <c r="O72" s="113"/>
      <c r="P72" s="113"/>
      <c r="Q72" s="113"/>
      <c r="R72" s="113"/>
      <c r="S72" s="272">
        <f>S29</f>
        <v>76.5</v>
      </c>
      <c r="T72" s="273"/>
      <c r="U72" s="117"/>
      <c r="V72" s="1"/>
      <c r="W72" s="1"/>
      <c r="X72" s="1"/>
      <c r="Y72" s="1"/>
      <c r="Z72" s="1"/>
      <c r="AA72" s="1"/>
      <c r="AB72" s="1"/>
      <c r="AC72" s="1"/>
      <c r="AD72" s="1"/>
      <c r="AE72" s="88"/>
    </row>
    <row r="73" spans="1:31" ht="12.75">
      <c r="A73" s="2"/>
      <c r="B73" s="1"/>
      <c r="C73" s="1"/>
      <c r="D73" s="1"/>
      <c r="E73" s="1"/>
      <c r="F73" s="1"/>
      <c r="G73" s="1"/>
      <c r="H73" s="1"/>
      <c r="I73" s="1"/>
      <c r="J73" s="118"/>
      <c r="K73" s="117"/>
      <c r="L73" s="1"/>
      <c r="M73" s="118"/>
      <c r="N73" s="113"/>
      <c r="O73" s="113"/>
      <c r="P73" s="113"/>
      <c r="Q73" s="113"/>
      <c r="R73" s="113"/>
      <c r="S73" s="113"/>
      <c r="T73" s="113"/>
      <c r="U73" s="117"/>
      <c r="V73" s="1"/>
      <c r="W73" s="1"/>
      <c r="X73" s="1"/>
      <c r="Y73" s="1"/>
      <c r="Z73" s="1"/>
      <c r="AA73" s="1"/>
      <c r="AB73" s="1"/>
      <c r="AC73" s="1"/>
      <c r="AD73" s="1"/>
      <c r="AE73" s="88"/>
    </row>
    <row r="74" spans="1:31" ht="12.75">
      <c r="A74" s="2"/>
      <c r="B74" s="1"/>
      <c r="C74" s="1"/>
      <c r="D74" s="1"/>
      <c r="E74" s="1"/>
      <c r="F74" s="1"/>
      <c r="G74" s="1"/>
      <c r="H74" s="1"/>
      <c r="I74" s="1"/>
      <c r="J74" s="118"/>
      <c r="K74" s="117"/>
      <c r="L74" s="1"/>
      <c r="M74" s="118"/>
      <c r="N74" s="113"/>
      <c r="O74" s="113"/>
      <c r="P74" s="113"/>
      <c r="Q74" s="113"/>
      <c r="R74" s="113"/>
      <c r="S74" s="113"/>
      <c r="T74" s="113"/>
      <c r="U74" s="117"/>
      <c r="V74" s="1"/>
      <c r="W74" s="1"/>
      <c r="X74" s="1"/>
      <c r="Y74" s="1"/>
      <c r="Z74" s="1"/>
      <c r="AA74" s="1"/>
      <c r="AB74" s="1"/>
      <c r="AC74" s="1"/>
      <c r="AD74" s="1"/>
      <c r="AE74" s="88"/>
    </row>
    <row r="75" spans="1:31" ht="13.5" thickBot="1">
      <c r="A75" s="2"/>
      <c r="B75" s="1"/>
      <c r="C75" s="1"/>
      <c r="D75" s="1"/>
      <c r="E75" s="1"/>
      <c r="F75" s="1"/>
      <c r="G75" s="1"/>
      <c r="H75" s="1"/>
      <c r="I75" s="1"/>
      <c r="J75" s="118"/>
      <c r="K75" s="117"/>
      <c r="L75" s="1"/>
      <c r="M75" s="121"/>
      <c r="N75" s="122"/>
      <c r="O75" s="122"/>
      <c r="P75" s="122"/>
      <c r="Q75" s="122"/>
      <c r="R75" s="122"/>
      <c r="S75" s="122"/>
      <c r="T75" s="122"/>
      <c r="U75" s="117"/>
      <c r="V75" s="1"/>
      <c r="W75" s="1"/>
      <c r="X75" s="1"/>
      <c r="Y75" s="1"/>
      <c r="Z75" s="1"/>
      <c r="AA75" s="1"/>
      <c r="AB75" s="1"/>
      <c r="AC75" s="1"/>
      <c r="AD75" s="1"/>
      <c r="AE75" s="88"/>
    </row>
    <row r="76" spans="1:31" ht="12.75">
      <c r="A76" s="110"/>
      <c r="B76" s="4"/>
      <c r="C76" s="4"/>
      <c r="D76" s="4"/>
      <c r="E76" s="1"/>
      <c r="F76" s="4"/>
      <c r="G76" s="1"/>
      <c r="H76" s="1"/>
      <c r="I76" s="1"/>
      <c r="J76" s="118"/>
      <c r="K76" s="81"/>
      <c r="L76" s="1"/>
      <c r="M76" s="118"/>
      <c r="N76" s="113"/>
      <c r="O76" s="113"/>
      <c r="P76" s="113"/>
      <c r="Q76" s="113"/>
      <c r="R76" s="113"/>
      <c r="S76" s="113"/>
      <c r="T76" s="113"/>
      <c r="U76" s="117"/>
      <c r="V76" s="1"/>
      <c r="W76" s="1"/>
      <c r="X76" s="1"/>
      <c r="Y76" s="1"/>
      <c r="Z76" s="1"/>
      <c r="AA76" s="1"/>
      <c r="AB76" s="1"/>
      <c r="AC76" s="1"/>
      <c r="AD76" s="1"/>
      <c r="AE76" s="88"/>
    </row>
    <row r="77" spans="1:31" ht="13.5" thickBot="1">
      <c r="A77" s="2"/>
      <c r="B77" s="1"/>
      <c r="C77" s="1"/>
      <c r="D77" s="1"/>
      <c r="E77" s="3"/>
      <c r="F77" s="3"/>
      <c r="G77" s="3"/>
      <c r="H77" s="3"/>
      <c r="I77" s="1"/>
      <c r="J77" s="118"/>
      <c r="K77" s="111"/>
      <c r="L77" s="1"/>
      <c r="M77" s="118"/>
      <c r="N77" s="113"/>
      <c r="O77" s="113"/>
      <c r="P77" s="113"/>
      <c r="Q77" s="113"/>
      <c r="R77" s="113"/>
      <c r="S77" s="113"/>
      <c r="T77" s="113"/>
      <c r="U77" s="117"/>
      <c r="V77" s="1"/>
      <c r="W77" s="1"/>
      <c r="X77" s="1"/>
      <c r="Y77" s="1"/>
      <c r="Z77" s="1"/>
      <c r="AA77" s="1"/>
      <c r="AB77" s="1"/>
      <c r="AC77" s="1"/>
      <c r="AD77" s="1"/>
      <c r="AE77" s="88"/>
    </row>
    <row r="78" spans="1:31" ht="12.75">
      <c r="A78" s="2"/>
      <c r="B78" s="1"/>
      <c r="C78" s="1"/>
      <c r="D78" s="1"/>
      <c r="E78" s="1"/>
      <c r="F78" s="1"/>
      <c r="G78" s="1"/>
      <c r="H78" s="1"/>
      <c r="I78" s="1"/>
      <c r="J78" s="118"/>
      <c r="K78" s="117"/>
      <c r="L78" s="1"/>
      <c r="M78" s="118"/>
      <c r="N78" s="113"/>
      <c r="O78" s="113"/>
      <c r="P78" s="113"/>
      <c r="Q78" s="113"/>
      <c r="R78" s="113"/>
      <c r="S78" s="113"/>
      <c r="T78" s="113"/>
      <c r="U78" s="117"/>
      <c r="V78" s="1"/>
      <c r="W78" s="1"/>
      <c r="X78" s="1"/>
      <c r="Y78" s="1"/>
      <c r="Z78" s="1"/>
      <c r="AA78" s="1"/>
      <c r="AB78" s="1"/>
      <c r="AC78" s="1"/>
      <c r="AD78" s="1"/>
      <c r="AE78" s="88"/>
    </row>
    <row r="79" spans="1:31" ht="13.5" thickBot="1">
      <c r="A79" s="2"/>
      <c r="B79" s="1"/>
      <c r="C79" s="1"/>
      <c r="D79" s="1"/>
      <c r="E79" s="1"/>
      <c r="F79" s="1"/>
      <c r="G79" s="1"/>
      <c r="H79" s="1"/>
      <c r="I79" s="1"/>
      <c r="J79" s="123"/>
      <c r="K79" s="127"/>
      <c r="L79" s="1"/>
      <c r="M79" s="123"/>
      <c r="N79" s="124"/>
      <c r="O79" s="124"/>
      <c r="P79" s="124"/>
      <c r="Q79" s="124"/>
      <c r="R79" s="124"/>
      <c r="S79" s="124"/>
      <c r="T79" s="124"/>
      <c r="U79" s="127"/>
      <c r="V79" s="1"/>
      <c r="W79" s="4"/>
      <c r="X79" s="4"/>
      <c r="Y79" s="4"/>
      <c r="Z79" s="4"/>
      <c r="AA79" s="1"/>
      <c r="AB79" s="1"/>
      <c r="AC79" s="1"/>
      <c r="AD79" s="1"/>
      <c r="AE79" s="88"/>
    </row>
    <row r="80" spans="1:31" ht="13.5" thickTop="1">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88"/>
    </row>
    <row r="81" spans="1:31" ht="12.75">
      <c r="A81" s="2"/>
      <c r="B81" s="1"/>
      <c r="C81" s="1"/>
      <c r="D81" s="1"/>
      <c r="E81" s="1"/>
      <c r="F81" s="1"/>
      <c r="G81" s="1"/>
      <c r="H81" s="1"/>
      <c r="I81" s="1"/>
      <c r="J81" s="1"/>
      <c r="K81" s="1"/>
      <c r="L81" s="261" t="s">
        <v>44</v>
      </c>
      <c r="M81" s="261"/>
      <c r="N81" s="261"/>
      <c r="O81" s="261"/>
      <c r="P81" s="284" t="s">
        <v>65</v>
      </c>
      <c r="Q81" s="237"/>
      <c r="R81" s="1"/>
      <c r="S81" s="1"/>
      <c r="T81" s="1"/>
      <c r="U81" s="1"/>
      <c r="V81" s="1"/>
      <c r="W81" s="1"/>
      <c r="X81" s="1"/>
      <c r="Y81" s="1"/>
      <c r="Z81" s="1"/>
      <c r="AA81" s="1"/>
      <c r="AB81" s="1"/>
      <c r="AC81" s="1"/>
      <c r="AD81" s="1"/>
      <c r="AE81" s="88"/>
    </row>
    <row r="82" spans="1:31" ht="12.75">
      <c r="A82" s="2"/>
      <c r="B82" s="1"/>
      <c r="C82" s="1"/>
      <c r="D82" s="1"/>
      <c r="E82" s="1"/>
      <c r="F82" s="1"/>
      <c r="G82" s="1"/>
      <c r="H82" s="1"/>
      <c r="I82" s="1"/>
      <c r="J82" s="1"/>
      <c r="K82" s="1"/>
      <c r="L82" s="1"/>
      <c r="M82" s="1"/>
      <c r="N82" s="240" t="s">
        <v>15</v>
      </c>
      <c r="O82" s="240"/>
      <c r="P82" s="241" t="s">
        <v>25</v>
      </c>
      <c r="Q82" s="241"/>
      <c r="R82" s="1"/>
      <c r="S82" s="8"/>
      <c r="T82" s="1"/>
      <c r="U82" s="1"/>
      <c r="V82" s="1"/>
      <c r="W82" s="1"/>
      <c r="X82" s="1"/>
      <c r="Y82" s="1"/>
      <c r="Z82" s="1"/>
      <c r="AA82" s="1"/>
      <c r="AB82" s="1"/>
      <c r="AC82" s="1"/>
      <c r="AD82" s="1"/>
      <c r="AE82" s="88"/>
    </row>
    <row r="83" spans="1:31" ht="12.75">
      <c r="A83" s="2"/>
      <c r="B83" s="1"/>
      <c r="C83" s="1"/>
      <c r="D83" s="1"/>
      <c r="E83" s="1"/>
      <c r="F83" s="1"/>
      <c r="G83" s="1"/>
      <c r="H83" s="1"/>
      <c r="I83" s="1"/>
      <c r="J83" s="1"/>
      <c r="K83" s="1"/>
      <c r="L83" s="1"/>
      <c r="M83" s="1"/>
      <c r="N83" s="240" t="s">
        <v>16</v>
      </c>
      <c r="O83" s="240"/>
      <c r="P83" s="238">
        <v>0.18</v>
      </c>
      <c r="Q83" s="238"/>
      <c r="R83" s="9"/>
      <c r="S83" s="9"/>
      <c r="T83" s="1"/>
      <c r="U83" s="1"/>
      <c r="V83" s="1"/>
      <c r="W83" s="1"/>
      <c r="X83" s="1"/>
      <c r="Y83" s="1"/>
      <c r="Z83" s="1"/>
      <c r="AA83" s="1"/>
      <c r="AB83" s="1"/>
      <c r="AC83" s="1"/>
      <c r="AD83" s="1"/>
      <c r="AE83" s="88"/>
    </row>
    <row r="84" spans="1:31" ht="12.75">
      <c r="A84" s="2"/>
      <c r="B84" s="1"/>
      <c r="C84" s="1"/>
      <c r="D84" s="1"/>
      <c r="E84" s="1"/>
      <c r="F84" s="1"/>
      <c r="G84" s="1"/>
      <c r="H84" s="1"/>
      <c r="I84" s="1"/>
      <c r="J84" s="1"/>
      <c r="K84" s="1"/>
      <c r="L84" s="1"/>
      <c r="M84" s="1"/>
      <c r="N84" s="240" t="s">
        <v>17</v>
      </c>
      <c r="O84" s="240"/>
      <c r="P84" s="239">
        <v>0.25</v>
      </c>
      <c r="Q84" s="239"/>
      <c r="R84" s="8"/>
      <c r="S84" s="8"/>
      <c r="T84" s="1"/>
      <c r="U84" s="1"/>
      <c r="V84" s="1"/>
      <c r="W84" s="1"/>
      <c r="X84" s="1"/>
      <c r="Y84" s="1"/>
      <c r="Z84" s="1"/>
      <c r="AA84" s="1"/>
      <c r="AB84" s="1"/>
      <c r="AC84" s="1"/>
      <c r="AD84" s="1"/>
      <c r="AE84" s="88"/>
    </row>
    <row r="85" spans="1:31" ht="12.75">
      <c r="A85" s="2"/>
      <c r="B85" s="1"/>
      <c r="C85" s="1"/>
      <c r="D85" s="1"/>
      <c r="E85" s="1"/>
      <c r="F85" s="1"/>
      <c r="G85" s="1"/>
      <c r="H85" s="1"/>
      <c r="I85" s="1"/>
      <c r="J85" s="1"/>
      <c r="K85" s="1"/>
      <c r="L85" s="1"/>
      <c r="M85" s="1"/>
      <c r="N85" s="240" t="s">
        <v>35</v>
      </c>
      <c r="O85" s="240"/>
      <c r="P85" s="250" t="s">
        <v>36</v>
      </c>
      <c r="Q85" s="250"/>
      <c r="R85" s="5"/>
      <c r="S85" s="5"/>
      <c r="T85" s="1"/>
      <c r="U85" s="1"/>
      <c r="V85" s="1"/>
      <c r="W85" s="1"/>
      <c r="X85" s="1"/>
      <c r="Y85" s="1"/>
      <c r="Z85" s="1"/>
      <c r="AA85" s="1"/>
      <c r="AB85" s="1"/>
      <c r="AC85" s="1"/>
      <c r="AD85" s="1"/>
      <c r="AE85" s="88"/>
    </row>
    <row r="86" spans="1:31" ht="13.5"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7"/>
    </row>
  </sheetData>
  <sheetProtection password="E5C0" sheet="1" objects="1" scenarios="1"/>
  <mergeCells count="54">
    <mergeCell ref="N84:O84"/>
    <mergeCell ref="P84:Q84"/>
    <mergeCell ref="N85:O85"/>
    <mergeCell ref="P85:Q85"/>
    <mergeCell ref="N82:O82"/>
    <mergeCell ref="P82:Q82"/>
    <mergeCell ref="N83:O83"/>
    <mergeCell ref="P83:Q83"/>
    <mergeCell ref="Y67:Z67"/>
    <mergeCell ref="A72:B72"/>
    <mergeCell ref="S72:T72"/>
    <mergeCell ref="L81:O81"/>
    <mergeCell ref="P81:Q81"/>
    <mergeCell ref="W57:X57"/>
    <mergeCell ref="C63:D63"/>
    <mergeCell ref="Q63:R63"/>
    <mergeCell ref="T65:T66"/>
    <mergeCell ref="H64:H65"/>
    <mergeCell ref="G50:H50"/>
    <mergeCell ref="M50:N50"/>
    <mergeCell ref="E54:F54"/>
    <mergeCell ref="O54:P54"/>
    <mergeCell ref="M45:U45"/>
    <mergeCell ref="Y45:Z45"/>
    <mergeCell ref="P46:Q47"/>
    <mergeCell ref="Y46:Z46"/>
    <mergeCell ref="Y47:Z47"/>
    <mergeCell ref="N41:O41"/>
    <mergeCell ref="P41:Q41"/>
    <mergeCell ref="N42:O42"/>
    <mergeCell ref="P42:Q42"/>
    <mergeCell ref="N39:O39"/>
    <mergeCell ref="P39:Q39"/>
    <mergeCell ref="N40:O40"/>
    <mergeCell ref="P40:Q40"/>
    <mergeCell ref="Y24:Z24"/>
    <mergeCell ref="A29:B29"/>
    <mergeCell ref="S29:T29"/>
    <mergeCell ref="L38:O38"/>
    <mergeCell ref="P38:Q38"/>
    <mergeCell ref="W14:X14"/>
    <mergeCell ref="C20:D20"/>
    <mergeCell ref="Q20:R20"/>
    <mergeCell ref="T22:T23"/>
    <mergeCell ref="H21:H22"/>
    <mergeCell ref="G7:H7"/>
    <mergeCell ref="M7:N7"/>
    <mergeCell ref="E11:F11"/>
    <mergeCell ref="O11:P11"/>
    <mergeCell ref="M2:U2"/>
    <mergeCell ref="Y2:Z2"/>
    <mergeCell ref="P3:Q4"/>
    <mergeCell ref="Y3:Z3"/>
    <mergeCell ref="Y4:Z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53"/>
  </sheetPr>
  <dimension ref="A1:AE43"/>
  <sheetViews>
    <sheetView showGridLines="0" zoomScalePageLayoutView="0" workbookViewId="0" topLeftCell="A1">
      <selection activeCell="AB32" sqref="AB32"/>
    </sheetView>
  </sheetViews>
  <sheetFormatPr defaultColWidth="9.140625" defaultRowHeight="12.75"/>
  <cols>
    <col min="1" max="1" width="4.00390625" style="0" customWidth="1"/>
    <col min="2" max="2" width="5.421875" style="0" customWidth="1"/>
    <col min="3" max="4" width="5.28125" style="0" customWidth="1"/>
    <col min="5" max="5" width="4.140625" style="0" customWidth="1"/>
    <col min="6" max="6" width="5.00390625" style="0" customWidth="1"/>
    <col min="7" max="7" width="4.8515625" style="0" customWidth="1"/>
    <col min="8" max="8" width="5.7109375" style="0" customWidth="1"/>
    <col min="9" max="10" width="0.9921875" style="0" customWidth="1"/>
    <col min="11" max="11" width="2.28125" style="0" customWidth="1"/>
    <col min="12" max="12" width="1.57421875" style="0" customWidth="1"/>
    <col min="13" max="13" width="4.57421875" style="0" customWidth="1"/>
    <col min="14" max="14" width="5.28125" style="0" customWidth="1"/>
    <col min="15" max="15" width="4.00390625" style="0" customWidth="1"/>
    <col min="16" max="16" width="5.140625" style="0" customWidth="1"/>
    <col min="17" max="17" width="4.140625" style="0" customWidth="1"/>
    <col min="18" max="18" width="5.421875" style="0" customWidth="1"/>
    <col min="19" max="19" width="3.28125" style="0" customWidth="1"/>
    <col min="20" max="20" width="4.57421875" style="0" customWidth="1"/>
    <col min="21" max="21" width="4.28125" style="0" customWidth="1"/>
    <col min="22" max="22" width="0.9921875" style="0" customWidth="1"/>
    <col min="23" max="23" width="4.7109375" style="0" customWidth="1"/>
    <col min="24" max="24" width="5.00390625" style="0" customWidth="1"/>
    <col min="25" max="25" width="5.7109375" style="0" customWidth="1"/>
    <col min="26" max="26" width="6.57421875" style="0" customWidth="1"/>
  </cols>
  <sheetData>
    <row r="1" spans="1:31"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1" ht="18.75" thickBot="1">
      <c r="A2" s="2"/>
      <c r="B2" s="1"/>
      <c r="C2" s="1"/>
      <c r="D2" s="1"/>
      <c r="E2" s="1"/>
      <c r="F2" s="1"/>
      <c r="G2" s="1"/>
      <c r="H2" s="1"/>
      <c r="I2" s="1"/>
      <c r="J2" s="1"/>
      <c r="K2" s="1"/>
      <c r="L2" s="1"/>
      <c r="M2" s="248" t="s">
        <v>89</v>
      </c>
      <c r="N2" s="248"/>
      <c r="O2" s="248"/>
      <c r="P2" s="248"/>
      <c r="Q2" s="248"/>
      <c r="R2" s="248"/>
      <c r="S2" s="248"/>
      <c r="T2" s="248"/>
      <c r="U2" s="248"/>
      <c r="V2" s="1"/>
      <c r="W2" s="1"/>
      <c r="X2" s="1"/>
      <c r="Y2" s="259">
        <f>'Config.'!$D$12</f>
        <v>36</v>
      </c>
      <c r="Z2" s="246"/>
      <c r="AA2" s="101" t="s">
        <v>85</v>
      </c>
      <c r="AB2" s="1"/>
      <c r="AC2" s="98">
        <f>'Config.'!$D$12+1.25</f>
        <v>37.25</v>
      </c>
      <c r="AD2" s="101" t="s">
        <v>83</v>
      </c>
      <c r="AE2" s="88"/>
    </row>
    <row r="3" spans="1:31" ht="13.5" thickBot="1">
      <c r="A3" s="2"/>
      <c r="B3" s="1"/>
      <c r="C3" s="1"/>
      <c r="D3" s="1"/>
      <c r="E3" s="1"/>
      <c r="F3" s="1"/>
      <c r="G3" s="1"/>
      <c r="H3" s="1"/>
      <c r="I3" s="1"/>
      <c r="J3" s="1"/>
      <c r="K3" s="1"/>
      <c r="L3" s="1"/>
      <c r="M3" s="105"/>
      <c r="N3" s="89"/>
      <c r="O3" s="89"/>
      <c r="P3" s="255">
        <f>'Config.'!D12-0.1875</f>
        <v>35.8125</v>
      </c>
      <c r="Q3" s="256"/>
      <c r="R3" s="90"/>
      <c r="S3" s="90"/>
      <c r="T3" s="89"/>
      <c r="U3" s="10"/>
      <c r="V3" s="1"/>
      <c r="W3" s="1"/>
      <c r="X3" s="1"/>
      <c r="Y3" s="249">
        <f>'Config.'!$D$13</f>
        <v>84.1875</v>
      </c>
      <c r="Z3" s="246"/>
      <c r="AA3" s="91" t="s">
        <v>82</v>
      </c>
      <c r="AB3" s="1"/>
      <c r="AC3" s="98">
        <f>Y3+13/16</f>
        <v>85</v>
      </c>
      <c r="AD3" s="101" t="s">
        <v>84</v>
      </c>
      <c r="AE3" s="88"/>
    </row>
    <row r="4" spans="1:31" ht="13.5" thickBot="1">
      <c r="A4" s="2"/>
      <c r="B4" s="1"/>
      <c r="C4" s="1"/>
      <c r="D4" s="1"/>
      <c r="E4" s="1"/>
      <c r="F4" s="1"/>
      <c r="G4" s="1"/>
      <c r="H4" s="1"/>
      <c r="I4" s="1"/>
      <c r="J4" s="1"/>
      <c r="K4" s="1"/>
      <c r="L4" s="1"/>
      <c r="M4" s="105"/>
      <c r="N4" s="89"/>
      <c r="O4" s="89"/>
      <c r="P4" s="257"/>
      <c r="Q4" s="258"/>
      <c r="R4" s="107"/>
      <c r="S4" s="90"/>
      <c r="T4" s="89"/>
      <c r="U4" s="10"/>
      <c r="V4" s="1"/>
      <c r="W4" s="1"/>
      <c r="X4" s="1"/>
      <c r="Y4" s="249">
        <f>'Config.'!$D$14</f>
        <v>0.75</v>
      </c>
      <c r="Z4" s="246"/>
      <c r="AA4" s="91" t="s">
        <v>81</v>
      </c>
      <c r="AB4" s="1"/>
      <c r="AE4" s="88"/>
    </row>
    <row r="5" spans="1:31" ht="5.25"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88"/>
    </row>
    <row r="6" spans="1:31" ht="14.25" thickBot="1" thickTop="1">
      <c r="A6" s="100"/>
      <c r="B6" s="3"/>
      <c r="C6" s="3"/>
      <c r="D6" s="3"/>
      <c r="E6" s="3"/>
      <c r="F6" s="3"/>
      <c r="G6" s="3"/>
      <c r="H6" s="3"/>
      <c r="I6" s="1"/>
      <c r="J6" s="114"/>
      <c r="K6" s="116"/>
      <c r="L6" s="1"/>
      <c r="M6" s="114"/>
      <c r="N6" s="115"/>
      <c r="O6" s="115"/>
      <c r="P6" s="115"/>
      <c r="Q6" s="115"/>
      <c r="R6" s="115"/>
      <c r="S6" s="115"/>
      <c r="T6" s="115"/>
      <c r="U6" s="116"/>
      <c r="V6" s="1"/>
      <c r="W6" s="3"/>
      <c r="X6" s="3"/>
      <c r="Y6" s="3"/>
      <c r="Z6" s="3"/>
      <c r="AA6" s="1"/>
      <c r="AB6" s="1"/>
      <c r="AC6" s="1"/>
      <c r="AD6" s="1"/>
      <c r="AE6" s="88"/>
    </row>
    <row r="7" spans="1:31" ht="13.5" thickBot="1">
      <c r="A7" s="2"/>
      <c r="B7" s="1"/>
      <c r="C7" s="1"/>
      <c r="D7" s="1"/>
      <c r="E7" s="1"/>
      <c r="F7" s="1"/>
      <c r="G7" s="251">
        <f>'Config.'!M48</f>
        <v>5.5</v>
      </c>
      <c r="H7" s="252"/>
      <c r="I7" s="1"/>
      <c r="J7" s="118"/>
      <c r="K7" s="117"/>
      <c r="L7" s="1"/>
      <c r="M7" s="274">
        <f>'Config.'!AF48</f>
        <v>3</v>
      </c>
      <c r="N7" s="273"/>
      <c r="O7" s="113"/>
      <c r="P7" s="113"/>
      <c r="Q7" s="113"/>
      <c r="R7" s="113"/>
      <c r="S7" s="113"/>
      <c r="T7" s="113"/>
      <c r="U7" s="117"/>
      <c r="V7" s="1"/>
      <c r="W7" s="1"/>
      <c r="X7" s="1"/>
      <c r="Y7" s="1"/>
      <c r="Z7" s="1"/>
      <c r="AA7" s="1"/>
      <c r="AB7" s="1"/>
      <c r="AC7" s="1"/>
      <c r="AD7" s="1"/>
      <c r="AE7" s="88"/>
    </row>
    <row r="8" spans="1:31" ht="13.5" thickBot="1">
      <c r="A8" s="2"/>
      <c r="B8" s="1"/>
      <c r="C8" s="1"/>
      <c r="D8" s="1"/>
      <c r="E8" s="1"/>
      <c r="F8" s="1"/>
      <c r="G8" s="92"/>
      <c r="H8" s="92"/>
      <c r="I8" s="1"/>
      <c r="J8" s="118"/>
      <c r="K8" s="117"/>
      <c r="L8" s="1"/>
      <c r="M8" s="118"/>
      <c r="N8" s="113"/>
      <c r="O8" s="113"/>
      <c r="P8" s="113"/>
      <c r="Q8" s="113"/>
      <c r="R8" s="113"/>
      <c r="S8" s="113"/>
      <c r="T8" s="113"/>
      <c r="U8" s="117"/>
      <c r="V8" s="1"/>
      <c r="W8" s="1"/>
      <c r="X8" s="1"/>
      <c r="Y8" s="1"/>
      <c r="Z8" s="1"/>
      <c r="AA8" s="1"/>
      <c r="AB8" s="1"/>
      <c r="AC8" s="1"/>
      <c r="AD8" s="1"/>
      <c r="AE8" s="88"/>
    </row>
    <row r="9" spans="1:31" ht="12.75">
      <c r="A9" s="2"/>
      <c r="B9" s="1"/>
      <c r="C9" s="1"/>
      <c r="D9" s="1"/>
      <c r="E9" s="1"/>
      <c r="F9" s="1"/>
      <c r="G9" s="4"/>
      <c r="H9" s="1"/>
      <c r="I9" s="1"/>
      <c r="J9" s="118"/>
      <c r="K9" s="81"/>
      <c r="L9" s="1"/>
      <c r="M9" s="119"/>
      <c r="N9" s="120"/>
      <c r="O9" s="113"/>
      <c r="P9" s="113"/>
      <c r="Q9" s="113"/>
      <c r="R9" s="113"/>
      <c r="S9" s="113"/>
      <c r="T9" s="113"/>
      <c r="U9" s="117"/>
      <c r="V9" s="1"/>
      <c r="W9" s="1"/>
      <c r="X9" s="1"/>
      <c r="Y9" s="1"/>
      <c r="Z9" s="1"/>
      <c r="AA9" s="1"/>
      <c r="AB9" s="1"/>
      <c r="AC9" s="1"/>
      <c r="AD9" s="1"/>
      <c r="AE9" s="88"/>
    </row>
    <row r="10" spans="1:31" ht="13.5" thickBot="1">
      <c r="A10" s="2"/>
      <c r="B10" s="1"/>
      <c r="C10" s="1"/>
      <c r="D10" s="1"/>
      <c r="E10" s="1"/>
      <c r="F10" s="1"/>
      <c r="G10" s="3"/>
      <c r="H10" s="3"/>
      <c r="I10" s="1"/>
      <c r="J10" s="118"/>
      <c r="K10" s="111"/>
      <c r="L10" s="84"/>
      <c r="M10" s="118"/>
      <c r="N10" s="113"/>
      <c r="O10" s="113"/>
      <c r="P10" s="113"/>
      <c r="Q10" s="113"/>
      <c r="R10" s="113"/>
      <c r="S10" s="113"/>
      <c r="T10" s="113"/>
      <c r="U10" s="117"/>
      <c r="V10" s="1"/>
      <c r="W10" s="1"/>
      <c r="X10" s="1"/>
      <c r="Y10" s="1"/>
      <c r="Z10" s="1"/>
      <c r="AA10" s="1"/>
      <c r="AB10" s="1"/>
      <c r="AC10" s="1"/>
      <c r="AD10" s="1"/>
      <c r="AE10" s="88"/>
    </row>
    <row r="11" spans="1:31" ht="13.5" thickBot="1">
      <c r="A11" s="2"/>
      <c r="B11" s="1"/>
      <c r="C11" s="1"/>
      <c r="D11" s="1"/>
      <c r="E11" s="249">
        <f>'Config.'!N48</f>
        <v>38</v>
      </c>
      <c r="F11" s="246"/>
      <c r="G11" s="1"/>
      <c r="H11" s="1"/>
      <c r="I11" s="1"/>
      <c r="J11" s="118"/>
      <c r="K11" s="117"/>
      <c r="L11" s="93"/>
      <c r="M11" s="118"/>
      <c r="N11" s="113"/>
      <c r="O11" s="274">
        <f>'Config.'!AG48</f>
        <v>35.5</v>
      </c>
      <c r="P11" s="273"/>
      <c r="Q11" s="113"/>
      <c r="R11" s="113"/>
      <c r="S11" s="113"/>
      <c r="T11" s="113"/>
      <c r="U11" s="117"/>
      <c r="V11" s="1"/>
      <c r="W11" s="1"/>
      <c r="X11" s="1"/>
      <c r="Y11" s="1"/>
      <c r="Z11" s="1"/>
      <c r="AA11" s="1"/>
      <c r="AB11" s="1"/>
      <c r="AC11" s="1"/>
      <c r="AD11" s="1"/>
      <c r="AE11" s="88"/>
    </row>
    <row r="12" spans="1:31" ht="12.75">
      <c r="A12" s="2"/>
      <c r="B12" s="1"/>
      <c r="C12" s="1"/>
      <c r="D12" s="1"/>
      <c r="E12" s="1"/>
      <c r="F12" s="1"/>
      <c r="G12" s="1"/>
      <c r="H12" s="1"/>
      <c r="I12" s="1"/>
      <c r="J12" s="118"/>
      <c r="K12" s="117"/>
      <c r="L12" s="93"/>
      <c r="M12" s="118"/>
      <c r="N12" s="113"/>
      <c r="O12" s="113"/>
      <c r="P12" s="113"/>
      <c r="Q12" s="113"/>
      <c r="R12" s="113"/>
      <c r="S12" s="113"/>
      <c r="T12" s="113"/>
      <c r="U12" s="117"/>
      <c r="V12" s="1"/>
      <c r="W12" s="1"/>
      <c r="X12" s="1"/>
      <c r="Y12" s="1"/>
      <c r="Z12" s="1"/>
      <c r="AA12" s="1"/>
      <c r="AB12" s="1"/>
      <c r="AC12" s="1"/>
      <c r="AD12" s="1"/>
      <c r="AE12" s="88"/>
    </row>
    <row r="13" spans="1:31" ht="13.5" thickBot="1">
      <c r="A13" s="2"/>
      <c r="B13" s="1"/>
      <c r="C13" s="1"/>
      <c r="D13" s="1"/>
      <c r="E13" s="1"/>
      <c r="F13" s="1"/>
      <c r="G13" s="1"/>
      <c r="H13" s="1"/>
      <c r="I13" s="1"/>
      <c r="J13" s="118"/>
      <c r="K13" s="117"/>
      <c r="L13" s="93"/>
      <c r="M13" s="118"/>
      <c r="N13" s="113"/>
      <c r="O13" s="113"/>
      <c r="P13" s="113"/>
      <c r="Q13" s="113"/>
      <c r="R13" s="113"/>
      <c r="S13" s="113"/>
      <c r="T13" s="113"/>
      <c r="U13" s="117"/>
      <c r="V13" s="1"/>
      <c r="W13" s="1"/>
      <c r="X13" s="1"/>
      <c r="Y13" s="1"/>
      <c r="Z13" s="1"/>
      <c r="AA13" s="1"/>
      <c r="AB13" s="1"/>
      <c r="AC13" s="1"/>
      <c r="AD13" s="1"/>
      <c r="AE13" s="88"/>
    </row>
    <row r="14" spans="1:31" ht="13.5" thickBot="1">
      <c r="A14" s="2"/>
      <c r="B14" s="1"/>
      <c r="C14" s="1"/>
      <c r="D14" s="1"/>
      <c r="E14" s="1"/>
      <c r="F14" s="1"/>
      <c r="G14" s="1"/>
      <c r="H14" s="1"/>
      <c r="I14" s="1"/>
      <c r="J14" s="118"/>
      <c r="K14" s="117"/>
      <c r="L14" s="93"/>
      <c r="M14" s="118"/>
      <c r="N14" s="113"/>
      <c r="O14" s="113"/>
      <c r="P14" s="113"/>
      <c r="Q14" s="113"/>
      <c r="R14" s="113"/>
      <c r="S14" s="113"/>
      <c r="T14" s="113"/>
      <c r="U14" s="117"/>
      <c r="V14" s="1"/>
      <c r="W14" s="249">
        <f>'Config.'!U48</f>
        <v>48.09375</v>
      </c>
      <c r="X14" s="246"/>
      <c r="Y14" s="1"/>
      <c r="Z14" s="1"/>
      <c r="AA14" s="1"/>
      <c r="AB14" s="1"/>
      <c r="AC14" s="1"/>
      <c r="AD14" s="1"/>
      <c r="AE14" s="88"/>
    </row>
    <row r="15" spans="1:31" ht="12.75">
      <c r="A15" s="2"/>
      <c r="B15" s="1"/>
      <c r="C15" s="1"/>
      <c r="D15" s="1"/>
      <c r="E15" s="1"/>
      <c r="F15" s="1"/>
      <c r="G15" s="1"/>
      <c r="H15" s="1"/>
      <c r="I15" s="1"/>
      <c r="J15" s="118"/>
      <c r="K15" s="117"/>
      <c r="L15" s="93"/>
      <c r="M15" s="118"/>
      <c r="N15" s="113"/>
      <c r="O15" s="113"/>
      <c r="P15" s="113"/>
      <c r="Q15" s="113"/>
      <c r="R15" s="113"/>
      <c r="S15" s="113"/>
      <c r="T15" s="113"/>
      <c r="U15" s="117"/>
      <c r="V15" s="1"/>
      <c r="W15" s="1"/>
      <c r="X15" s="1"/>
      <c r="Y15" s="1"/>
      <c r="Z15" s="1"/>
      <c r="AA15" s="1"/>
      <c r="AB15" s="1"/>
      <c r="AC15" s="1"/>
      <c r="AD15" s="1"/>
      <c r="AE15" s="88"/>
    </row>
    <row r="16" spans="1:31" ht="13.5" thickBot="1">
      <c r="A16" s="2"/>
      <c r="B16" s="1"/>
      <c r="C16" s="1"/>
      <c r="D16" s="1"/>
      <c r="E16" s="1"/>
      <c r="F16" s="1"/>
      <c r="G16" s="1"/>
      <c r="H16" s="1"/>
      <c r="I16" s="1"/>
      <c r="J16" s="118"/>
      <c r="K16" s="117"/>
      <c r="L16" s="93"/>
      <c r="M16" s="118"/>
      <c r="N16" s="113"/>
      <c r="O16" s="113"/>
      <c r="P16" s="113"/>
      <c r="Q16" s="113"/>
      <c r="R16" s="113"/>
      <c r="S16" s="113"/>
      <c r="T16" s="113"/>
      <c r="U16" s="117"/>
      <c r="V16" s="1"/>
      <c r="W16" s="1"/>
      <c r="X16" s="1"/>
      <c r="Y16" s="1"/>
      <c r="Z16" s="1"/>
      <c r="AA16" s="1"/>
      <c r="AB16" s="1"/>
      <c r="AC16" s="1"/>
      <c r="AD16" s="1"/>
      <c r="AE16" s="88"/>
    </row>
    <row r="17" spans="1:31" ht="12.75">
      <c r="A17" s="2"/>
      <c r="B17" s="1"/>
      <c r="C17" s="1"/>
      <c r="D17" s="1"/>
      <c r="E17" s="1"/>
      <c r="F17" s="1"/>
      <c r="G17" s="1"/>
      <c r="H17" s="1"/>
      <c r="I17" s="1"/>
      <c r="J17" s="118"/>
      <c r="K17" s="81"/>
      <c r="L17" s="93"/>
      <c r="M17" s="119"/>
      <c r="N17" s="120"/>
      <c r="O17" s="120"/>
      <c r="P17" s="120"/>
      <c r="Q17" s="113"/>
      <c r="R17" s="113"/>
      <c r="S17" s="113"/>
      <c r="T17" s="113"/>
      <c r="U17" s="117"/>
      <c r="V17" s="1"/>
      <c r="W17" s="1"/>
      <c r="X17" s="1"/>
      <c r="Y17" s="1"/>
      <c r="Z17" s="1"/>
      <c r="AA17" s="1"/>
      <c r="AB17" s="1"/>
      <c r="AC17" s="1"/>
      <c r="AD17" s="1"/>
      <c r="AE17" s="88"/>
    </row>
    <row r="18" spans="1:31" ht="13.5" thickBot="1">
      <c r="A18" s="2"/>
      <c r="B18" s="1"/>
      <c r="C18" s="1"/>
      <c r="D18" s="1"/>
      <c r="E18" s="3"/>
      <c r="F18" s="3"/>
      <c r="G18" s="3"/>
      <c r="H18" s="3"/>
      <c r="I18" s="1"/>
      <c r="J18" s="118"/>
      <c r="K18" s="111"/>
      <c r="L18" s="93"/>
      <c r="M18" s="118"/>
      <c r="N18" s="113"/>
      <c r="O18" s="113"/>
      <c r="P18" s="113"/>
      <c r="Q18" s="113"/>
      <c r="R18" s="113"/>
      <c r="S18" s="113"/>
      <c r="T18" s="113"/>
      <c r="U18" s="117"/>
      <c r="V18" s="1"/>
      <c r="W18" s="1"/>
      <c r="X18" s="1"/>
      <c r="Y18" s="1"/>
      <c r="Z18" s="1"/>
      <c r="AA18" s="1"/>
      <c r="AB18" s="1"/>
      <c r="AC18" s="1"/>
      <c r="AD18" s="1"/>
      <c r="AE18" s="88"/>
    </row>
    <row r="19" spans="1:31" ht="13.5" thickBot="1">
      <c r="A19" s="2"/>
      <c r="B19" s="1"/>
      <c r="C19" s="1"/>
      <c r="D19" s="1"/>
      <c r="E19" s="82"/>
      <c r="F19" s="82"/>
      <c r="G19" s="1"/>
      <c r="H19" s="1"/>
      <c r="I19" s="1"/>
      <c r="J19" s="118"/>
      <c r="K19" s="117"/>
      <c r="L19" s="93"/>
      <c r="M19" s="118"/>
      <c r="N19" s="113"/>
      <c r="O19" s="128"/>
      <c r="P19" s="129"/>
      <c r="Q19" s="113"/>
      <c r="R19" s="113"/>
      <c r="S19" s="113"/>
      <c r="T19" s="113"/>
      <c r="U19" s="117"/>
      <c r="V19" s="1"/>
      <c r="W19" s="1"/>
      <c r="X19" s="1"/>
      <c r="Y19" s="1"/>
      <c r="Z19" s="1"/>
      <c r="AA19" s="1"/>
      <c r="AB19" s="1"/>
      <c r="AC19" s="1"/>
      <c r="AD19" s="1"/>
      <c r="AE19" s="88"/>
    </row>
    <row r="20" spans="1:31" ht="13.5" thickBot="1">
      <c r="A20" s="2"/>
      <c r="B20" s="1"/>
      <c r="C20" s="249">
        <f>'Config.'!O48</f>
        <v>50</v>
      </c>
      <c r="D20" s="246"/>
      <c r="E20" s="1"/>
      <c r="F20" s="1"/>
      <c r="G20" s="1"/>
      <c r="H20" s="1"/>
      <c r="I20" s="1"/>
      <c r="J20" s="118"/>
      <c r="K20" s="117"/>
      <c r="L20" s="1"/>
      <c r="M20" s="118"/>
      <c r="N20" s="113"/>
      <c r="O20" s="129"/>
      <c r="P20" s="129"/>
      <c r="Q20" s="272">
        <f>'Config.'!AH48</f>
        <v>47.5</v>
      </c>
      <c r="R20" s="273"/>
      <c r="S20" s="113"/>
      <c r="T20" s="113"/>
      <c r="U20" s="117"/>
      <c r="V20" s="1"/>
      <c r="W20" s="1"/>
      <c r="X20" s="1"/>
      <c r="Y20" s="1"/>
      <c r="Z20" s="1"/>
      <c r="AA20" s="1"/>
      <c r="AB20" s="1"/>
      <c r="AC20" s="1"/>
      <c r="AD20" s="1"/>
      <c r="AE20" s="88"/>
    </row>
    <row r="21" spans="1:31" ht="12.75">
      <c r="A21" s="2"/>
      <c r="B21" s="1"/>
      <c r="C21" s="1"/>
      <c r="D21" s="1"/>
      <c r="E21" s="1"/>
      <c r="F21" s="1"/>
      <c r="G21" s="1"/>
      <c r="H21" s="289">
        <f>(C20-E11)-5</f>
        <v>7</v>
      </c>
      <c r="I21" s="1"/>
      <c r="J21" s="118"/>
      <c r="K21" s="117"/>
      <c r="L21" s="1"/>
      <c r="M21" s="118"/>
      <c r="N21" s="113"/>
      <c r="O21" s="113"/>
      <c r="P21" s="113"/>
      <c r="Q21" s="113"/>
      <c r="R21" s="113"/>
      <c r="S21" s="113"/>
      <c r="T21" s="113"/>
      <c r="U21" s="117"/>
      <c r="V21" s="1"/>
      <c r="W21" s="1"/>
      <c r="X21" s="1"/>
      <c r="Y21" s="1"/>
      <c r="Z21" s="1"/>
      <c r="AA21" s="1"/>
      <c r="AB21" s="1"/>
      <c r="AC21" s="1"/>
      <c r="AD21" s="1"/>
      <c r="AE21" s="88"/>
    </row>
    <row r="22" spans="1:31" ht="13.5" thickBot="1">
      <c r="A22" s="2"/>
      <c r="B22" s="1"/>
      <c r="C22" s="1"/>
      <c r="D22" s="1"/>
      <c r="E22" s="1"/>
      <c r="F22" s="1"/>
      <c r="G22" s="1"/>
      <c r="H22" s="291"/>
      <c r="I22" s="1"/>
      <c r="J22" s="118"/>
      <c r="K22" s="117"/>
      <c r="L22" s="1"/>
      <c r="M22" s="118"/>
      <c r="N22" s="113"/>
      <c r="O22" s="113"/>
      <c r="P22" s="113"/>
      <c r="Q22" s="113"/>
      <c r="R22" s="113"/>
      <c r="S22" s="113"/>
      <c r="T22" s="247" t="s">
        <v>32</v>
      </c>
      <c r="U22" s="126"/>
      <c r="V22" s="4"/>
      <c r="W22" s="4"/>
      <c r="X22" s="4"/>
      <c r="Y22" s="1"/>
      <c r="Z22" s="1"/>
      <c r="AA22" s="1"/>
      <c r="AB22" s="1"/>
      <c r="AC22" s="1"/>
      <c r="AD22" s="1"/>
      <c r="AE22" s="88"/>
    </row>
    <row r="23" spans="1:31" ht="13.5" thickBot="1">
      <c r="A23" s="2"/>
      <c r="B23" s="1"/>
      <c r="C23" s="1"/>
      <c r="D23" s="1"/>
      <c r="E23" s="1"/>
      <c r="F23" s="1"/>
      <c r="G23" s="1"/>
      <c r="H23" s="1"/>
      <c r="I23" s="1"/>
      <c r="J23" s="118"/>
      <c r="K23" s="117"/>
      <c r="L23" s="1"/>
      <c r="M23" s="118"/>
      <c r="N23" s="113"/>
      <c r="O23" s="113"/>
      <c r="P23" s="113"/>
      <c r="Q23" s="113"/>
      <c r="R23" s="113"/>
      <c r="S23" s="113"/>
      <c r="T23" s="247"/>
      <c r="U23" s="117"/>
      <c r="V23" s="1"/>
      <c r="W23" s="1"/>
      <c r="X23" s="1"/>
      <c r="Y23" s="1"/>
      <c r="Z23" s="1"/>
      <c r="AA23" s="1"/>
      <c r="AB23" s="1"/>
      <c r="AC23" s="1"/>
      <c r="AD23" s="1"/>
      <c r="AE23" s="88"/>
    </row>
    <row r="24" spans="1:31" ht="13.5" thickBot="1">
      <c r="A24" s="2"/>
      <c r="B24" s="1"/>
      <c r="C24" s="1"/>
      <c r="D24" s="1"/>
      <c r="E24" s="1"/>
      <c r="F24" s="1"/>
      <c r="G24" s="1"/>
      <c r="H24" s="1"/>
      <c r="I24" s="1"/>
      <c r="J24" s="118"/>
      <c r="K24" s="117"/>
      <c r="L24" s="1"/>
      <c r="M24" s="118"/>
      <c r="N24" s="113"/>
      <c r="O24" s="113"/>
      <c r="P24" s="113"/>
      <c r="Q24" s="113"/>
      <c r="R24" s="113"/>
      <c r="S24" s="113"/>
      <c r="T24" s="113"/>
      <c r="U24" s="117"/>
      <c r="V24" s="1"/>
      <c r="W24" s="1"/>
      <c r="X24" s="1"/>
      <c r="Y24" s="245">
        <f>'Config.'!T40</f>
        <v>83.34375</v>
      </c>
      <c r="Z24" s="246"/>
      <c r="AA24" s="94" t="s">
        <v>43</v>
      </c>
      <c r="AB24" s="1"/>
      <c r="AC24" s="1"/>
      <c r="AD24" s="1"/>
      <c r="AE24" s="88"/>
    </row>
    <row r="25" spans="1:31" ht="12.75">
      <c r="A25" s="2"/>
      <c r="B25" s="1"/>
      <c r="C25" s="1"/>
      <c r="D25" s="1"/>
      <c r="E25" s="1"/>
      <c r="F25" s="1"/>
      <c r="G25" s="1"/>
      <c r="H25" s="1"/>
      <c r="I25" s="1"/>
      <c r="J25" s="118"/>
      <c r="K25" s="81"/>
      <c r="L25" s="1"/>
      <c r="M25" s="119"/>
      <c r="N25" s="120"/>
      <c r="O25" s="120"/>
      <c r="P25" s="120"/>
      <c r="Q25" s="120"/>
      <c r="R25" s="120"/>
      <c r="S25" s="113"/>
      <c r="T25" s="113"/>
      <c r="U25" s="117"/>
      <c r="V25" s="1"/>
      <c r="W25" s="1"/>
      <c r="X25" s="1"/>
      <c r="Y25" s="1"/>
      <c r="Z25" s="1"/>
      <c r="AA25" s="1"/>
      <c r="AB25" s="1"/>
      <c r="AC25" s="1"/>
      <c r="AD25" s="1"/>
      <c r="AE25" s="88"/>
    </row>
    <row r="26" spans="1:31" ht="13.5" thickBot="1">
      <c r="A26" s="2"/>
      <c r="B26" s="1"/>
      <c r="C26" s="3"/>
      <c r="D26" s="3"/>
      <c r="E26" s="3"/>
      <c r="F26" s="3"/>
      <c r="G26" s="3"/>
      <c r="H26" s="3"/>
      <c r="I26" s="1"/>
      <c r="J26" s="118"/>
      <c r="K26" s="111"/>
      <c r="L26" s="1"/>
      <c r="M26" s="118"/>
      <c r="N26" s="113"/>
      <c r="O26" s="113"/>
      <c r="P26" s="113"/>
      <c r="Q26" s="113"/>
      <c r="R26" s="113"/>
      <c r="S26" s="113"/>
      <c r="T26" s="113"/>
      <c r="U26" s="117"/>
      <c r="V26" s="1"/>
      <c r="W26" s="1"/>
      <c r="X26" s="1"/>
      <c r="Y26" s="1"/>
      <c r="Z26" s="1"/>
      <c r="AA26" s="1"/>
      <c r="AB26" s="1"/>
      <c r="AC26" s="1"/>
      <c r="AD26" s="1"/>
      <c r="AE26" s="88"/>
    </row>
    <row r="27" spans="1:31" ht="12.75">
      <c r="A27" s="2"/>
      <c r="B27" s="1"/>
      <c r="C27" s="1"/>
      <c r="D27" s="1"/>
      <c r="E27" s="1"/>
      <c r="F27" s="1"/>
      <c r="G27" s="1"/>
      <c r="H27" s="1"/>
      <c r="I27" s="1"/>
      <c r="J27" s="118"/>
      <c r="K27" s="117"/>
      <c r="L27" s="1"/>
      <c r="M27" s="118"/>
      <c r="N27" s="113"/>
      <c r="O27" s="113"/>
      <c r="P27" s="113"/>
      <c r="Q27" s="113"/>
      <c r="R27" s="113"/>
      <c r="S27" s="113"/>
      <c r="T27" s="113"/>
      <c r="U27" s="117"/>
      <c r="V27" s="1"/>
      <c r="W27" s="1"/>
      <c r="X27" s="1"/>
      <c r="Y27" s="1"/>
      <c r="Z27" s="1"/>
      <c r="AA27" s="1"/>
      <c r="AB27" s="1"/>
      <c r="AC27" s="1"/>
      <c r="AD27" s="1"/>
      <c r="AE27" s="88"/>
    </row>
    <row r="28" spans="1:31" ht="13.5" thickBot="1">
      <c r="A28" s="2"/>
      <c r="B28" s="1"/>
      <c r="C28" s="1"/>
      <c r="D28" s="1"/>
      <c r="E28" s="1"/>
      <c r="F28" s="1"/>
      <c r="G28" s="1"/>
      <c r="H28" s="1"/>
      <c r="I28" s="1"/>
      <c r="J28" s="118"/>
      <c r="K28" s="117"/>
      <c r="L28" s="1"/>
      <c r="M28" s="118"/>
      <c r="N28" s="113"/>
      <c r="O28" s="113"/>
      <c r="P28" s="113"/>
      <c r="Q28" s="113"/>
      <c r="R28" s="113"/>
      <c r="S28" s="113"/>
      <c r="T28" s="113"/>
      <c r="U28" s="117"/>
      <c r="V28" s="1"/>
      <c r="W28" s="1"/>
      <c r="X28" s="1"/>
      <c r="Y28" s="1"/>
      <c r="Z28" s="1"/>
      <c r="AA28" s="1"/>
      <c r="AB28" s="1"/>
      <c r="AC28" s="1"/>
      <c r="AD28" s="1"/>
      <c r="AE28" s="88"/>
    </row>
    <row r="29" spans="1:31" ht="13.5" thickBot="1">
      <c r="A29" s="245">
        <f>'Config.'!P48</f>
        <v>78.5</v>
      </c>
      <c r="B29" s="246"/>
      <c r="C29" s="1"/>
      <c r="D29" s="1"/>
      <c r="E29" s="1"/>
      <c r="F29" s="1"/>
      <c r="G29" s="1"/>
      <c r="H29" s="1"/>
      <c r="I29" s="1"/>
      <c r="J29" s="118"/>
      <c r="K29" s="117"/>
      <c r="L29" s="1"/>
      <c r="M29" s="118"/>
      <c r="N29" s="113"/>
      <c r="O29" s="113"/>
      <c r="P29" s="113"/>
      <c r="Q29" s="113"/>
      <c r="R29" s="113"/>
      <c r="S29" s="272">
        <f>'Config.'!AI48</f>
        <v>76</v>
      </c>
      <c r="T29" s="273"/>
      <c r="U29" s="117"/>
      <c r="V29" s="1"/>
      <c r="W29" s="1"/>
      <c r="X29" s="1"/>
      <c r="Y29" s="1"/>
      <c r="Z29" s="1"/>
      <c r="AA29" s="1"/>
      <c r="AB29" s="1"/>
      <c r="AC29" s="1"/>
      <c r="AD29" s="1"/>
      <c r="AE29" s="88"/>
    </row>
    <row r="30" spans="1:31" ht="12.75">
      <c r="A30" s="2"/>
      <c r="B30" s="1"/>
      <c r="C30" s="1"/>
      <c r="D30" s="1"/>
      <c r="E30" s="1"/>
      <c r="F30" s="1"/>
      <c r="G30" s="1"/>
      <c r="H30" s="1"/>
      <c r="I30" s="1"/>
      <c r="J30" s="118"/>
      <c r="K30" s="117"/>
      <c r="L30" s="1"/>
      <c r="M30" s="118"/>
      <c r="N30" s="113"/>
      <c r="O30" s="113"/>
      <c r="P30" s="113"/>
      <c r="Q30" s="113"/>
      <c r="R30" s="113"/>
      <c r="S30" s="113"/>
      <c r="T30" s="113"/>
      <c r="U30" s="117"/>
      <c r="V30" s="1"/>
      <c r="W30" s="1"/>
      <c r="X30" s="1"/>
      <c r="Y30" s="1"/>
      <c r="Z30" s="1"/>
      <c r="AA30" s="1"/>
      <c r="AB30" s="1"/>
      <c r="AC30" s="1"/>
      <c r="AD30" s="1"/>
      <c r="AE30" s="88"/>
    </row>
    <row r="31" spans="1:31" ht="12.75">
      <c r="A31" s="2"/>
      <c r="B31" s="1"/>
      <c r="C31" s="1"/>
      <c r="D31" s="1"/>
      <c r="E31" s="1"/>
      <c r="F31" s="1"/>
      <c r="G31" s="1"/>
      <c r="H31" s="1"/>
      <c r="I31" s="1"/>
      <c r="J31" s="118"/>
      <c r="K31" s="117"/>
      <c r="L31" s="1"/>
      <c r="M31" s="118"/>
      <c r="N31" s="113"/>
      <c r="O31" s="113"/>
      <c r="P31" s="113"/>
      <c r="Q31" s="113"/>
      <c r="R31" s="113"/>
      <c r="S31" s="113"/>
      <c r="T31" s="113"/>
      <c r="U31" s="117"/>
      <c r="V31" s="1"/>
      <c r="W31" s="1"/>
      <c r="X31" s="1"/>
      <c r="Y31" s="1"/>
      <c r="Z31" s="1"/>
      <c r="AA31" s="1"/>
      <c r="AB31" s="1"/>
      <c r="AC31" s="1"/>
      <c r="AD31" s="1"/>
      <c r="AE31" s="88"/>
    </row>
    <row r="32" spans="1:31" ht="13.5" thickBot="1">
      <c r="A32" s="2"/>
      <c r="B32" s="1"/>
      <c r="C32" s="1"/>
      <c r="D32" s="1"/>
      <c r="E32" s="1"/>
      <c r="F32" s="1"/>
      <c r="G32" s="1"/>
      <c r="H32" s="1"/>
      <c r="I32" s="1"/>
      <c r="J32" s="118"/>
      <c r="K32" s="117"/>
      <c r="L32" s="1"/>
      <c r="M32" s="121"/>
      <c r="N32" s="122"/>
      <c r="O32" s="122"/>
      <c r="P32" s="122"/>
      <c r="Q32" s="122"/>
      <c r="R32" s="122"/>
      <c r="S32" s="122"/>
      <c r="T32" s="122"/>
      <c r="U32" s="117"/>
      <c r="V32" s="1"/>
      <c r="W32" s="1"/>
      <c r="X32" s="1"/>
      <c r="Y32" s="1"/>
      <c r="Z32" s="1"/>
      <c r="AA32" s="1"/>
      <c r="AB32" s="1"/>
      <c r="AC32" s="1"/>
      <c r="AD32" s="1"/>
      <c r="AE32" s="88"/>
    </row>
    <row r="33" spans="1:31" ht="12.75">
      <c r="A33" s="110"/>
      <c r="B33" s="4"/>
      <c r="C33" s="4"/>
      <c r="D33" s="4"/>
      <c r="E33" s="1"/>
      <c r="F33" s="4"/>
      <c r="G33" s="1"/>
      <c r="H33" s="1"/>
      <c r="I33" s="1"/>
      <c r="J33" s="118"/>
      <c r="K33" s="81"/>
      <c r="L33" s="1"/>
      <c r="M33" s="118"/>
      <c r="N33" s="113"/>
      <c r="O33" s="113"/>
      <c r="P33" s="113"/>
      <c r="Q33" s="113"/>
      <c r="R33" s="113"/>
      <c r="S33" s="113"/>
      <c r="T33" s="113"/>
      <c r="U33" s="117"/>
      <c r="V33" s="1"/>
      <c r="W33" s="1"/>
      <c r="X33" s="1"/>
      <c r="Y33" s="1"/>
      <c r="Z33" s="1"/>
      <c r="AA33" s="1"/>
      <c r="AB33" s="1"/>
      <c r="AC33" s="1"/>
      <c r="AD33" s="1"/>
      <c r="AE33" s="88"/>
    </row>
    <row r="34" spans="1:31" ht="13.5" thickBot="1">
      <c r="A34" s="2"/>
      <c r="B34" s="1"/>
      <c r="C34" s="1"/>
      <c r="D34" s="1"/>
      <c r="E34" s="3"/>
      <c r="F34" s="3"/>
      <c r="G34" s="3"/>
      <c r="H34" s="3"/>
      <c r="I34" s="1"/>
      <c r="J34" s="118"/>
      <c r="K34" s="111"/>
      <c r="L34" s="1"/>
      <c r="M34" s="118"/>
      <c r="N34" s="113"/>
      <c r="O34" s="113"/>
      <c r="P34" s="113"/>
      <c r="Q34" s="113"/>
      <c r="R34" s="113"/>
      <c r="S34" s="113"/>
      <c r="T34" s="113"/>
      <c r="U34" s="117"/>
      <c r="V34" s="1"/>
      <c r="W34" s="1"/>
      <c r="X34" s="1"/>
      <c r="Y34" s="1"/>
      <c r="Z34" s="1"/>
      <c r="AA34" s="1"/>
      <c r="AB34" s="1"/>
      <c r="AC34" s="1"/>
      <c r="AD34" s="1"/>
      <c r="AE34" s="88"/>
    </row>
    <row r="35" spans="1:31" ht="12.75">
      <c r="A35" s="2"/>
      <c r="B35" s="1"/>
      <c r="C35" s="1"/>
      <c r="D35" s="1"/>
      <c r="E35" s="1"/>
      <c r="F35" s="1"/>
      <c r="G35" s="1"/>
      <c r="H35" s="1"/>
      <c r="I35" s="1"/>
      <c r="J35" s="118"/>
      <c r="K35" s="117"/>
      <c r="L35" s="1"/>
      <c r="M35" s="118"/>
      <c r="N35" s="113"/>
      <c r="O35" s="113"/>
      <c r="P35" s="113"/>
      <c r="Q35" s="113"/>
      <c r="R35" s="113"/>
      <c r="S35" s="113"/>
      <c r="T35" s="113"/>
      <c r="U35" s="117"/>
      <c r="V35" s="1"/>
      <c r="W35" s="1"/>
      <c r="X35" s="1"/>
      <c r="Y35" s="1"/>
      <c r="Z35" s="1"/>
      <c r="AA35" s="1"/>
      <c r="AB35" s="1"/>
      <c r="AC35" s="1"/>
      <c r="AD35" s="1"/>
      <c r="AE35" s="88"/>
    </row>
    <row r="36" spans="1:31" ht="13.5" thickBot="1">
      <c r="A36" s="2"/>
      <c r="B36" s="1"/>
      <c r="C36" s="1"/>
      <c r="D36" s="1"/>
      <c r="E36" s="1"/>
      <c r="F36" s="1"/>
      <c r="G36" s="1"/>
      <c r="H36" s="1"/>
      <c r="I36" s="1"/>
      <c r="J36" s="123"/>
      <c r="K36" s="127"/>
      <c r="L36" s="1"/>
      <c r="M36" s="123"/>
      <c r="N36" s="124"/>
      <c r="O36" s="124"/>
      <c r="P36" s="124"/>
      <c r="Q36" s="124"/>
      <c r="R36" s="124"/>
      <c r="S36" s="124"/>
      <c r="T36" s="124"/>
      <c r="U36" s="127"/>
      <c r="V36" s="1"/>
      <c r="W36" s="4"/>
      <c r="X36" s="4"/>
      <c r="Y36" s="4"/>
      <c r="Z36" s="4"/>
      <c r="AA36" s="1"/>
      <c r="AB36" s="1"/>
      <c r="AC36" s="1"/>
      <c r="AD36" s="1"/>
      <c r="AE36" s="88"/>
    </row>
    <row r="37" spans="1:31"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88"/>
    </row>
    <row r="38" spans="1:31" ht="12.75">
      <c r="A38" s="2"/>
      <c r="B38" s="1"/>
      <c r="C38" s="1"/>
      <c r="D38" s="1"/>
      <c r="E38" s="1"/>
      <c r="F38" s="1"/>
      <c r="G38" s="1"/>
      <c r="H38" s="1"/>
      <c r="I38" s="1"/>
      <c r="J38" s="1"/>
      <c r="K38" s="1"/>
      <c r="L38" s="261" t="s">
        <v>44</v>
      </c>
      <c r="M38" s="261"/>
      <c r="N38" s="261"/>
      <c r="O38" s="261"/>
      <c r="P38" s="284">
        <v>5</v>
      </c>
      <c r="Q38" s="237"/>
      <c r="R38" s="1"/>
      <c r="S38" s="1"/>
      <c r="T38" s="1"/>
      <c r="U38" s="1"/>
      <c r="V38" s="1"/>
      <c r="W38" s="1"/>
      <c r="X38" s="1"/>
      <c r="Y38" s="1"/>
      <c r="Z38" s="1"/>
      <c r="AA38" s="1"/>
      <c r="AB38" s="1"/>
      <c r="AC38" s="1"/>
      <c r="AD38" s="1"/>
      <c r="AE38" s="88"/>
    </row>
    <row r="39" spans="1:31" ht="12.75">
      <c r="A39" s="2"/>
      <c r="B39" s="1"/>
      <c r="C39" s="1"/>
      <c r="D39" s="1"/>
      <c r="E39" s="1"/>
      <c r="F39" s="1"/>
      <c r="G39" s="1"/>
      <c r="H39" s="1"/>
      <c r="I39" s="1"/>
      <c r="J39" s="1"/>
      <c r="K39" s="1"/>
      <c r="L39" s="1"/>
      <c r="M39" s="1"/>
      <c r="N39" s="240" t="s">
        <v>15</v>
      </c>
      <c r="O39" s="240"/>
      <c r="P39" s="241" t="s">
        <v>25</v>
      </c>
      <c r="Q39" s="241"/>
      <c r="R39" s="1"/>
      <c r="S39" s="8"/>
      <c r="T39" s="1"/>
      <c r="U39" s="1"/>
      <c r="V39" s="1"/>
      <c r="W39" s="1"/>
      <c r="X39" s="1"/>
      <c r="Y39" s="1"/>
      <c r="Z39" s="1"/>
      <c r="AA39" s="1"/>
      <c r="AB39" s="1"/>
      <c r="AC39" s="1"/>
      <c r="AD39" s="1"/>
      <c r="AE39" s="88"/>
    </row>
    <row r="40" spans="1:31" ht="12.75">
      <c r="A40" s="2"/>
      <c r="B40" s="1"/>
      <c r="C40" s="1"/>
      <c r="D40" s="1"/>
      <c r="E40" s="1"/>
      <c r="F40" s="1"/>
      <c r="G40" s="1"/>
      <c r="H40" s="1"/>
      <c r="I40" s="1"/>
      <c r="J40" s="1"/>
      <c r="K40" s="1"/>
      <c r="L40" s="1"/>
      <c r="M40" s="1"/>
      <c r="N40" s="240" t="s">
        <v>16</v>
      </c>
      <c r="O40" s="240"/>
      <c r="P40" s="238">
        <v>0.14</v>
      </c>
      <c r="Q40" s="238"/>
      <c r="R40" s="9"/>
      <c r="S40" s="9"/>
      <c r="T40" s="1"/>
      <c r="U40" s="1"/>
      <c r="V40" s="1"/>
      <c r="W40" s="1"/>
      <c r="X40" s="1"/>
      <c r="Y40" s="1"/>
      <c r="Z40" s="1"/>
      <c r="AA40" s="1"/>
      <c r="AB40" s="1"/>
      <c r="AC40" s="1"/>
      <c r="AD40" s="1"/>
      <c r="AE40" s="88"/>
    </row>
    <row r="41" spans="1:31" ht="12.75">
      <c r="A41" s="2"/>
      <c r="B41" s="1"/>
      <c r="C41" s="1"/>
      <c r="D41" s="1"/>
      <c r="E41" s="1"/>
      <c r="F41" s="1"/>
      <c r="G41" s="1"/>
      <c r="H41" s="1"/>
      <c r="I41" s="1"/>
      <c r="J41" s="1"/>
      <c r="K41" s="1"/>
      <c r="L41" s="1"/>
      <c r="M41" s="1"/>
      <c r="N41" s="240" t="s">
        <v>17</v>
      </c>
      <c r="O41" s="240"/>
      <c r="P41" s="239">
        <v>0.25</v>
      </c>
      <c r="Q41" s="239"/>
      <c r="R41" s="8"/>
      <c r="S41" s="8"/>
      <c r="T41" s="1"/>
      <c r="U41" s="1"/>
      <c r="V41" s="1"/>
      <c r="W41" s="1"/>
      <c r="X41" s="1"/>
      <c r="Y41" s="1"/>
      <c r="Z41" s="1"/>
      <c r="AA41" s="1"/>
      <c r="AB41" s="1"/>
      <c r="AC41" s="1"/>
      <c r="AD41" s="1"/>
      <c r="AE41" s="88"/>
    </row>
    <row r="42" spans="1:31" ht="12.75">
      <c r="A42" s="2"/>
      <c r="B42" s="1"/>
      <c r="C42" s="1"/>
      <c r="D42" s="1"/>
      <c r="E42" s="1"/>
      <c r="F42" s="1"/>
      <c r="G42" s="1"/>
      <c r="H42" s="1"/>
      <c r="I42" s="1"/>
      <c r="J42" s="1"/>
      <c r="K42" s="1"/>
      <c r="L42" s="1"/>
      <c r="M42" s="1"/>
      <c r="N42" s="240" t="s">
        <v>35</v>
      </c>
      <c r="O42" s="240"/>
      <c r="P42" s="250" t="s">
        <v>36</v>
      </c>
      <c r="Q42" s="250"/>
      <c r="R42" s="5"/>
      <c r="S42" s="5"/>
      <c r="T42" s="1"/>
      <c r="U42" s="1"/>
      <c r="V42" s="1"/>
      <c r="W42" s="1"/>
      <c r="X42" s="1"/>
      <c r="Y42" s="1"/>
      <c r="Z42" s="1"/>
      <c r="AA42" s="1"/>
      <c r="AB42" s="1"/>
      <c r="AC42" s="1"/>
      <c r="AD42" s="1"/>
      <c r="AE42" s="88"/>
    </row>
    <row r="43" spans="1:31"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7"/>
    </row>
  </sheetData>
  <sheetProtection password="E5C0" sheet="1" objects="1" scenarios="1"/>
  <mergeCells count="27">
    <mergeCell ref="M2:U2"/>
    <mergeCell ref="Y2:Z2"/>
    <mergeCell ref="P3:Q4"/>
    <mergeCell ref="Y3:Z3"/>
    <mergeCell ref="Y4:Z4"/>
    <mergeCell ref="G7:H7"/>
    <mergeCell ref="M7:N7"/>
    <mergeCell ref="E11:F11"/>
    <mergeCell ref="O11:P11"/>
    <mergeCell ref="W14:X14"/>
    <mergeCell ref="C20:D20"/>
    <mergeCell ref="Q20:R20"/>
    <mergeCell ref="T22:T23"/>
    <mergeCell ref="H21:H22"/>
    <mergeCell ref="Y24:Z24"/>
    <mergeCell ref="A29:B29"/>
    <mergeCell ref="S29:T29"/>
    <mergeCell ref="L38:O38"/>
    <mergeCell ref="P38:Q38"/>
    <mergeCell ref="N39:O39"/>
    <mergeCell ref="P39:Q39"/>
    <mergeCell ref="N40:O40"/>
    <mergeCell ref="P40:Q40"/>
    <mergeCell ref="N41:O41"/>
    <mergeCell ref="P41:Q41"/>
    <mergeCell ref="N42:O42"/>
    <mergeCell ref="P42:Q42"/>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K1768"/>
  <sheetViews>
    <sheetView zoomScalePageLayoutView="0" workbookViewId="0" topLeftCell="A1">
      <selection activeCell="H8" sqref="H8"/>
    </sheetView>
  </sheetViews>
  <sheetFormatPr defaultColWidth="9.140625" defaultRowHeight="12.75"/>
  <cols>
    <col min="6" max="6" width="12.8515625" style="148" customWidth="1"/>
    <col min="10" max="11" width="9.140625" style="15" customWidth="1"/>
  </cols>
  <sheetData>
    <row r="1" spans="6:11" ht="12.75">
      <c r="F1" s="148">
        <v>36.1875</v>
      </c>
      <c r="J1" s="15">
        <v>36</v>
      </c>
      <c r="K1" s="15">
        <f>J1*0.5</f>
        <v>18</v>
      </c>
    </row>
    <row r="2" spans="6:11" ht="12.75">
      <c r="F2" s="148">
        <v>37.1875</v>
      </c>
      <c r="J2" s="15">
        <v>36.0625</v>
      </c>
      <c r="K2" s="15">
        <f aca="true" t="shared" si="0" ref="K2:K65">J2*0.5</f>
        <v>18.03125</v>
      </c>
    </row>
    <row r="3" spans="6:11" ht="12.75">
      <c r="F3" s="148">
        <v>38.1875</v>
      </c>
      <c r="J3" s="15">
        <v>36.125</v>
      </c>
      <c r="K3" s="15">
        <f t="shared" si="0"/>
        <v>18.0625</v>
      </c>
    </row>
    <row r="4" spans="6:11" ht="12.75">
      <c r="F4" s="148">
        <v>39.1875</v>
      </c>
      <c r="J4" s="15">
        <v>36.1875</v>
      </c>
      <c r="K4" s="15">
        <f t="shared" si="0"/>
        <v>18.09375</v>
      </c>
    </row>
    <row r="5" spans="6:11" ht="12.75">
      <c r="F5" s="148">
        <v>40.1875</v>
      </c>
      <c r="J5" s="15">
        <v>36.25</v>
      </c>
      <c r="K5" s="15">
        <f t="shared" si="0"/>
        <v>18.125</v>
      </c>
    </row>
    <row r="6" spans="6:11" ht="12.75">
      <c r="F6" s="148">
        <v>41.1875</v>
      </c>
      <c r="J6" s="15">
        <v>36.3125</v>
      </c>
      <c r="K6" s="15">
        <f t="shared" si="0"/>
        <v>18.15625</v>
      </c>
    </row>
    <row r="7" spans="6:11" ht="12.75">
      <c r="F7" s="148">
        <v>42.1875</v>
      </c>
      <c r="J7" s="15">
        <v>36.375</v>
      </c>
      <c r="K7" s="15">
        <f t="shared" si="0"/>
        <v>18.1875</v>
      </c>
    </row>
    <row r="8" spans="6:11" ht="12.75">
      <c r="F8" s="148">
        <v>43.1875</v>
      </c>
      <c r="J8" s="15">
        <v>36.4375</v>
      </c>
      <c r="K8" s="15">
        <f t="shared" si="0"/>
        <v>18.21875</v>
      </c>
    </row>
    <row r="9" spans="6:11" ht="12.75">
      <c r="F9" s="148">
        <v>44.1875</v>
      </c>
      <c r="J9" s="15">
        <v>36.5</v>
      </c>
      <c r="K9" s="15">
        <f t="shared" si="0"/>
        <v>18.25</v>
      </c>
    </row>
    <row r="10" spans="6:11" ht="12.75">
      <c r="F10" s="148">
        <v>45.1875</v>
      </c>
      <c r="J10" s="15">
        <v>36.5625</v>
      </c>
      <c r="K10" s="15">
        <f t="shared" si="0"/>
        <v>18.28125</v>
      </c>
    </row>
    <row r="11" spans="6:11" ht="12.75">
      <c r="F11" s="148">
        <v>46.1875</v>
      </c>
      <c r="J11" s="15">
        <v>36.625</v>
      </c>
      <c r="K11" s="15">
        <f t="shared" si="0"/>
        <v>18.3125</v>
      </c>
    </row>
    <row r="12" spans="6:11" ht="12.75">
      <c r="F12" s="148">
        <v>47.1875</v>
      </c>
      <c r="J12" s="15">
        <v>36.6875</v>
      </c>
      <c r="K12" s="15">
        <f t="shared" si="0"/>
        <v>18.34375</v>
      </c>
    </row>
    <row r="13" spans="6:11" ht="12.75">
      <c r="F13" s="148">
        <v>48.1875</v>
      </c>
      <c r="J13" s="15">
        <v>36.75</v>
      </c>
      <c r="K13" s="15">
        <f t="shared" si="0"/>
        <v>18.375</v>
      </c>
    </row>
    <row r="14" spans="6:11" ht="12.75">
      <c r="F14" s="148">
        <v>49.1875</v>
      </c>
      <c r="J14" s="15">
        <v>36.8125</v>
      </c>
      <c r="K14" s="15">
        <f t="shared" si="0"/>
        <v>18.40625</v>
      </c>
    </row>
    <row r="15" spans="6:11" ht="12.75">
      <c r="F15" s="148">
        <v>50.1875</v>
      </c>
      <c r="J15" s="15">
        <v>36.875</v>
      </c>
      <c r="K15" s="15">
        <f t="shared" si="0"/>
        <v>18.4375</v>
      </c>
    </row>
    <row r="16" spans="6:11" ht="12.75">
      <c r="F16" s="148">
        <v>51.1875</v>
      </c>
      <c r="J16" s="15">
        <v>36.9375</v>
      </c>
      <c r="K16" s="15">
        <f t="shared" si="0"/>
        <v>18.46875</v>
      </c>
    </row>
    <row r="17" spans="6:11" ht="12.75">
      <c r="F17" s="148">
        <v>52.1875</v>
      </c>
      <c r="J17" s="15">
        <v>37</v>
      </c>
      <c r="K17" s="15">
        <f t="shared" si="0"/>
        <v>18.5</v>
      </c>
    </row>
    <row r="18" spans="6:11" ht="12.75">
      <c r="F18" s="148">
        <v>53.1875</v>
      </c>
      <c r="J18" s="15">
        <v>37.0625</v>
      </c>
      <c r="K18" s="15">
        <f t="shared" si="0"/>
        <v>18.53125</v>
      </c>
    </row>
    <row r="19" spans="6:11" ht="12.75">
      <c r="F19" s="148">
        <v>54.1875</v>
      </c>
      <c r="J19" s="15">
        <v>37.125</v>
      </c>
      <c r="K19" s="15">
        <f t="shared" si="0"/>
        <v>18.5625</v>
      </c>
    </row>
    <row r="20" spans="6:11" ht="12.75">
      <c r="F20" s="148">
        <v>55.1875</v>
      </c>
      <c r="J20" s="15">
        <v>37.1875</v>
      </c>
      <c r="K20" s="15">
        <f t="shared" si="0"/>
        <v>18.59375</v>
      </c>
    </row>
    <row r="21" spans="6:11" ht="12.75">
      <c r="F21" s="148">
        <v>56.1875</v>
      </c>
      <c r="J21" s="15">
        <v>37.25</v>
      </c>
      <c r="K21" s="15">
        <f t="shared" si="0"/>
        <v>18.625</v>
      </c>
    </row>
    <row r="22" spans="6:11" ht="12.75">
      <c r="F22" s="148">
        <v>57.1875</v>
      </c>
      <c r="J22" s="15">
        <v>37.3125</v>
      </c>
      <c r="K22" s="15">
        <f t="shared" si="0"/>
        <v>18.65625</v>
      </c>
    </row>
    <row r="23" spans="6:11" ht="12.75">
      <c r="F23" s="148">
        <v>58.1875</v>
      </c>
      <c r="J23" s="15">
        <v>37.375</v>
      </c>
      <c r="K23" s="15">
        <f t="shared" si="0"/>
        <v>18.6875</v>
      </c>
    </row>
    <row r="24" spans="6:11" ht="12.75">
      <c r="F24" s="148">
        <v>59.1875</v>
      </c>
      <c r="J24" s="15">
        <v>37.4375</v>
      </c>
      <c r="K24" s="15">
        <f t="shared" si="0"/>
        <v>18.71875</v>
      </c>
    </row>
    <row r="25" spans="6:11" ht="12.75">
      <c r="F25" s="148">
        <v>60.1875</v>
      </c>
      <c r="J25" s="15">
        <v>37.5</v>
      </c>
      <c r="K25" s="15">
        <f t="shared" si="0"/>
        <v>18.75</v>
      </c>
    </row>
    <row r="26" spans="6:11" ht="12.75">
      <c r="F26" s="148">
        <v>61.1875</v>
      </c>
      <c r="J26" s="15">
        <v>37.5625</v>
      </c>
      <c r="K26" s="15">
        <f t="shared" si="0"/>
        <v>18.78125</v>
      </c>
    </row>
    <row r="27" spans="6:11" ht="12.75">
      <c r="F27" s="148">
        <v>62.1875</v>
      </c>
      <c r="J27" s="15">
        <v>37.625</v>
      </c>
      <c r="K27" s="15">
        <f t="shared" si="0"/>
        <v>18.8125</v>
      </c>
    </row>
    <row r="28" spans="6:11" ht="12.75">
      <c r="F28" s="148">
        <v>63.1875</v>
      </c>
      <c r="J28" s="15">
        <v>37.6875</v>
      </c>
      <c r="K28" s="15">
        <f t="shared" si="0"/>
        <v>18.84375</v>
      </c>
    </row>
    <row r="29" spans="6:11" ht="12.75">
      <c r="F29" s="148">
        <v>64.1875</v>
      </c>
      <c r="J29" s="15">
        <v>37.75</v>
      </c>
      <c r="K29" s="15">
        <f t="shared" si="0"/>
        <v>18.875</v>
      </c>
    </row>
    <row r="30" spans="6:11" ht="12.75">
      <c r="F30" s="148">
        <v>65.1875</v>
      </c>
      <c r="J30" s="15">
        <v>37.8125</v>
      </c>
      <c r="K30" s="15">
        <f t="shared" si="0"/>
        <v>18.90625</v>
      </c>
    </row>
    <row r="31" spans="2:11" ht="12.75">
      <c r="B31">
        <v>60.1875</v>
      </c>
      <c r="F31" s="148">
        <v>66.1875</v>
      </c>
      <c r="J31" s="15">
        <v>37.875</v>
      </c>
      <c r="K31" s="15">
        <f t="shared" si="0"/>
        <v>18.9375</v>
      </c>
    </row>
    <row r="32" spans="2:11" ht="12.75">
      <c r="B32">
        <v>61</v>
      </c>
      <c r="F32" s="148">
        <v>67.1875</v>
      </c>
      <c r="J32" s="15">
        <v>37.9375</v>
      </c>
      <c r="K32" s="15">
        <f t="shared" si="0"/>
        <v>18.96875</v>
      </c>
    </row>
    <row r="33" spans="2:11" ht="12.75">
      <c r="B33">
        <v>61.1875</v>
      </c>
      <c r="F33" s="148">
        <v>68.1875</v>
      </c>
      <c r="J33" s="15">
        <v>38</v>
      </c>
      <c r="K33" s="15">
        <f t="shared" si="0"/>
        <v>19</v>
      </c>
    </row>
    <row r="34" spans="2:11" ht="12.75">
      <c r="B34">
        <v>62</v>
      </c>
      <c r="F34" s="148">
        <v>69.1875</v>
      </c>
      <c r="J34" s="15">
        <v>38.0625</v>
      </c>
      <c r="K34" s="15">
        <f t="shared" si="0"/>
        <v>19.03125</v>
      </c>
    </row>
    <row r="35" spans="2:11" ht="12.75">
      <c r="B35">
        <v>62.1875</v>
      </c>
      <c r="F35" s="148">
        <v>70.1875</v>
      </c>
      <c r="J35" s="15">
        <v>38.125</v>
      </c>
      <c r="K35" s="15">
        <f t="shared" si="0"/>
        <v>19.0625</v>
      </c>
    </row>
    <row r="36" spans="2:11" ht="12.75">
      <c r="B36">
        <v>63</v>
      </c>
      <c r="F36" s="148">
        <v>71.1875</v>
      </c>
      <c r="J36" s="15">
        <v>38.1875</v>
      </c>
      <c r="K36" s="15">
        <f t="shared" si="0"/>
        <v>19.09375</v>
      </c>
    </row>
    <row r="37" spans="2:11" ht="12.75">
      <c r="B37">
        <v>63.1875</v>
      </c>
      <c r="F37" s="148">
        <v>72.1875</v>
      </c>
      <c r="J37" s="15">
        <v>38.25</v>
      </c>
      <c r="K37" s="15">
        <f t="shared" si="0"/>
        <v>19.125</v>
      </c>
    </row>
    <row r="38" spans="2:11" ht="12.75">
      <c r="B38">
        <v>64</v>
      </c>
      <c r="F38" s="148">
        <v>73.1875</v>
      </c>
      <c r="J38" s="15">
        <v>38.3125</v>
      </c>
      <c r="K38" s="15">
        <f t="shared" si="0"/>
        <v>19.15625</v>
      </c>
    </row>
    <row r="39" spans="2:11" ht="12.75">
      <c r="B39">
        <v>64.1875</v>
      </c>
      <c r="F39" s="148">
        <v>74.1875</v>
      </c>
      <c r="J39" s="15">
        <v>38.375</v>
      </c>
      <c r="K39" s="15">
        <f t="shared" si="0"/>
        <v>19.1875</v>
      </c>
    </row>
    <row r="40" spans="2:11" ht="12.75">
      <c r="B40">
        <v>65</v>
      </c>
      <c r="F40" s="148">
        <v>76.1875</v>
      </c>
      <c r="J40" s="15">
        <v>38.4375</v>
      </c>
      <c r="K40" s="15">
        <f t="shared" si="0"/>
        <v>19.21875</v>
      </c>
    </row>
    <row r="41" spans="2:11" ht="12.75">
      <c r="B41">
        <v>65.1875</v>
      </c>
      <c r="F41" s="148">
        <v>77.1875</v>
      </c>
      <c r="J41" s="15">
        <v>38.5</v>
      </c>
      <c r="K41" s="15">
        <f t="shared" si="0"/>
        <v>19.25</v>
      </c>
    </row>
    <row r="42" spans="2:11" ht="12.75">
      <c r="B42">
        <v>66</v>
      </c>
      <c r="F42" s="148">
        <v>78.1875</v>
      </c>
      <c r="J42" s="15">
        <v>38.5625</v>
      </c>
      <c r="K42" s="15">
        <f t="shared" si="0"/>
        <v>19.28125</v>
      </c>
    </row>
    <row r="43" spans="2:11" ht="12.75">
      <c r="B43">
        <v>66.1875</v>
      </c>
      <c r="F43" s="148">
        <v>79.1875</v>
      </c>
      <c r="J43" s="15">
        <v>38.625</v>
      </c>
      <c r="K43" s="15">
        <f t="shared" si="0"/>
        <v>19.3125</v>
      </c>
    </row>
    <row r="44" spans="2:11" ht="12.75">
      <c r="B44">
        <v>67</v>
      </c>
      <c r="F44" s="149">
        <v>80.1875</v>
      </c>
      <c r="J44" s="15">
        <v>38.6875</v>
      </c>
      <c r="K44" s="15">
        <f t="shared" si="0"/>
        <v>19.34375</v>
      </c>
    </row>
    <row r="45" spans="2:11" ht="12.75">
      <c r="B45">
        <v>67.1875</v>
      </c>
      <c r="F45" s="148">
        <v>81.1875</v>
      </c>
      <c r="J45" s="15">
        <v>38.75</v>
      </c>
      <c r="K45" s="15">
        <f t="shared" si="0"/>
        <v>19.375</v>
      </c>
    </row>
    <row r="46" spans="2:11" ht="12.75">
      <c r="B46">
        <v>68</v>
      </c>
      <c r="F46" s="148">
        <v>82.1875</v>
      </c>
      <c r="J46" s="15">
        <v>38.8125</v>
      </c>
      <c r="K46" s="15">
        <f t="shared" si="0"/>
        <v>19.40625</v>
      </c>
    </row>
    <row r="47" spans="2:11" ht="12.75">
      <c r="B47">
        <v>68.1875</v>
      </c>
      <c r="F47" s="148">
        <v>83.1875</v>
      </c>
      <c r="J47" s="15">
        <v>38.875</v>
      </c>
      <c r="K47" s="15">
        <f t="shared" si="0"/>
        <v>19.4375</v>
      </c>
    </row>
    <row r="48" spans="2:11" ht="12.75">
      <c r="B48">
        <v>69</v>
      </c>
      <c r="F48" s="149">
        <v>84.1875</v>
      </c>
      <c r="J48" s="15">
        <v>38.9375</v>
      </c>
      <c r="K48" s="15">
        <f t="shared" si="0"/>
        <v>19.46875</v>
      </c>
    </row>
    <row r="49" spans="2:11" ht="12.75">
      <c r="B49">
        <v>69.1875</v>
      </c>
      <c r="F49" s="148">
        <v>85.1875</v>
      </c>
      <c r="J49" s="15">
        <v>39</v>
      </c>
      <c r="K49" s="15">
        <f t="shared" si="0"/>
        <v>19.5</v>
      </c>
    </row>
    <row r="50" spans="2:11" ht="12.75">
      <c r="B50">
        <v>70</v>
      </c>
      <c r="E50">
        <v>12</v>
      </c>
      <c r="F50" s="148">
        <v>86.1875</v>
      </c>
      <c r="G50" s="15">
        <v>0.09375</v>
      </c>
      <c r="H50">
        <v>235</v>
      </c>
      <c r="J50" s="15">
        <v>39.0625</v>
      </c>
      <c r="K50" s="15">
        <f t="shared" si="0"/>
        <v>19.53125</v>
      </c>
    </row>
    <row r="51" spans="2:11" ht="12.75">
      <c r="B51">
        <v>70.1875</v>
      </c>
      <c r="E51">
        <v>13</v>
      </c>
      <c r="F51" s="148">
        <v>87.1875</v>
      </c>
      <c r="G51" s="15">
        <v>0.125</v>
      </c>
      <c r="H51">
        <v>335</v>
      </c>
      <c r="J51" s="15">
        <v>39.125</v>
      </c>
      <c r="K51" s="15">
        <f t="shared" si="0"/>
        <v>19.5625</v>
      </c>
    </row>
    <row r="52" spans="2:11" ht="12.75">
      <c r="B52">
        <v>71</v>
      </c>
      <c r="E52">
        <v>14</v>
      </c>
      <c r="F52" s="148">
        <v>88.1875</v>
      </c>
      <c r="G52" s="15">
        <v>0.1875</v>
      </c>
      <c r="H52">
        <v>435</v>
      </c>
      <c r="J52" s="15">
        <v>39.1875</v>
      </c>
      <c r="K52" s="15">
        <f t="shared" si="0"/>
        <v>19.59375</v>
      </c>
    </row>
    <row r="53" spans="2:11" ht="12.75">
      <c r="B53">
        <v>71.1875</v>
      </c>
      <c r="C53" t="s">
        <v>14</v>
      </c>
      <c r="D53" t="s">
        <v>13</v>
      </c>
      <c r="E53">
        <v>15</v>
      </c>
      <c r="F53" s="148">
        <v>89.1875</v>
      </c>
      <c r="G53" s="15">
        <v>0.25</v>
      </c>
      <c r="H53">
        <v>240</v>
      </c>
      <c r="J53" s="15">
        <v>39.25</v>
      </c>
      <c r="K53" s="15">
        <f t="shared" si="0"/>
        <v>19.625</v>
      </c>
    </row>
    <row r="54" spans="2:11" ht="12.75">
      <c r="B54">
        <v>72</v>
      </c>
      <c r="C54">
        <v>17</v>
      </c>
      <c r="D54">
        <v>17</v>
      </c>
      <c r="E54">
        <v>16</v>
      </c>
      <c r="F54" s="148">
        <v>90.1875</v>
      </c>
      <c r="G54" s="15">
        <v>0.3125</v>
      </c>
      <c r="H54">
        <v>340</v>
      </c>
      <c r="J54" s="15">
        <v>39.3125</v>
      </c>
      <c r="K54" s="15">
        <f t="shared" si="0"/>
        <v>19.65625</v>
      </c>
    </row>
    <row r="55" spans="2:11" ht="12.75">
      <c r="B55">
        <v>72.0625</v>
      </c>
      <c r="E55">
        <v>17</v>
      </c>
      <c r="F55" s="148">
        <v>91.1875</v>
      </c>
      <c r="G55" s="15">
        <v>0.375</v>
      </c>
      <c r="H55">
        <v>440</v>
      </c>
      <c r="J55" s="15">
        <v>39.375</v>
      </c>
      <c r="K55" s="15">
        <f t="shared" si="0"/>
        <v>19.6875</v>
      </c>
    </row>
    <row r="56" spans="2:11" ht="12.75">
      <c r="B56">
        <v>72.125</v>
      </c>
      <c r="E56">
        <v>18</v>
      </c>
      <c r="F56" s="148">
        <v>92.1875</v>
      </c>
      <c r="G56" s="15">
        <v>0.4375</v>
      </c>
      <c r="H56">
        <v>245</v>
      </c>
      <c r="J56" s="15">
        <v>39.4375</v>
      </c>
      <c r="K56" s="15">
        <f t="shared" si="0"/>
        <v>19.71875</v>
      </c>
    </row>
    <row r="57" spans="2:11" ht="12.75">
      <c r="B57">
        <f>B56+0.0625</f>
        <v>72.1875</v>
      </c>
      <c r="C57">
        <v>17</v>
      </c>
      <c r="D57">
        <v>17</v>
      </c>
      <c r="E57">
        <v>19</v>
      </c>
      <c r="F57" s="148">
        <v>93.1875</v>
      </c>
      <c r="G57" s="15">
        <v>0.5</v>
      </c>
      <c r="H57">
        <v>345</v>
      </c>
      <c r="J57" s="15">
        <v>39.5</v>
      </c>
      <c r="K57" s="15">
        <f t="shared" si="0"/>
        <v>19.75</v>
      </c>
    </row>
    <row r="58" spans="2:11" ht="12.75">
      <c r="B58">
        <f aca="true" t="shared" si="1" ref="B58:B121">B57+0.0625</f>
        <v>72.25</v>
      </c>
      <c r="E58">
        <v>20</v>
      </c>
      <c r="F58" s="149">
        <v>94.1875</v>
      </c>
      <c r="G58" s="15">
        <v>0.5625</v>
      </c>
      <c r="H58">
        <v>445</v>
      </c>
      <c r="J58" s="15">
        <v>39.5625</v>
      </c>
      <c r="K58" s="15">
        <f t="shared" si="0"/>
        <v>19.78125</v>
      </c>
    </row>
    <row r="59" spans="2:11" ht="12.75">
      <c r="B59">
        <f t="shared" si="1"/>
        <v>72.3125</v>
      </c>
      <c r="E59">
        <v>21</v>
      </c>
      <c r="F59" s="148">
        <v>95.1875</v>
      </c>
      <c r="G59" s="15">
        <v>0.625</v>
      </c>
      <c r="H59">
        <v>250</v>
      </c>
      <c r="J59" s="15">
        <v>39.625</v>
      </c>
      <c r="K59" s="15">
        <f t="shared" si="0"/>
        <v>19.8125</v>
      </c>
    </row>
    <row r="60" spans="2:11" ht="12.75">
      <c r="B60">
        <f t="shared" si="1"/>
        <v>72.375</v>
      </c>
      <c r="E60">
        <v>22</v>
      </c>
      <c r="F60" s="149">
        <v>96.1875</v>
      </c>
      <c r="G60" s="15">
        <v>0.6875</v>
      </c>
      <c r="H60">
        <v>350</v>
      </c>
      <c r="J60" s="15">
        <v>39.6875</v>
      </c>
      <c r="K60" s="15">
        <f t="shared" si="0"/>
        <v>19.84375</v>
      </c>
    </row>
    <row r="61" spans="2:11" ht="12.75">
      <c r="B61">
        <f t="shared" si="1"/>
        <v>72.4375</v>
      </c>
      <c r="E61">
        <v>23</v>
      </c>
      <c r="F61" s="148">
        <v>97.1875</v>
      </c>
      <c r="G61" s="15">
        <v>0.75</v>
      </c>
      <c r="H61">
        <v>450</v>
      </c>
      <c r="J61" s="15">
        <v>39.75</v>
      </c>
      <c r="K61" s="15">
        <f t="shared" si="0"/>
        <v>19.875</v>
      </c>
    </row>
    <row r="62" spans="2:11" ht="12.75">
      <c r="B62">
        <f t="shared" si="1"/>
        <v>72.5</v>
      </c>
      <c r="E62">
        <v>24</v>
      </c>
      <c r="F62" s="148">
        <v>98.1875</v>
      </c>
      <c r="G62" s="15">
        <v>0.8125</v>
      </c>
      <c r="H62" t="s">
        <v>86</v>
      </c>
      <c r="J62" s="15">
        <v>39.8125</v>
      </c>
      <c r="K62" s="15">
        <f t="shared" si="0"/>
        <v>19.90625</v>
      </c>
    </row>
    <row r="63" spans="2:11" ht="12.75">
      <c r="B63">
        <f t="shared" si="1"/>
        <v>72.5625</v>
      </c>
      <c r="E63">
        <v>25</v>
      </c>
      <c r="F63" s="148">
        <v>99.1875</v>
      </c>
      <c r="G63" s="15">
        <v>0.875</v>
      </c>
      <c r="H63" t="s">
        <v>87</v>
      </c>
      <c r="J63" s="15">
        <v>39.875</v>
      </c>
      <c r="K63" s="15">
        <f t="shared" si="0"/>
        <v>19.9375</v>
      </c>
    </row>
    <row r="64" spans="2:11" ht="12.75">
      <c r="B64">
        <f t="shared" si="1"/>
        <v>72.625</v>
      </c>
      <c r="E64">
        <v>26</v>
      </c>
      <c r="F64" s="148">
        <v>100.1875</v>
      </c>
      <c r="G64" s="15">
        <v>0.9375</v>
      </c>
      <c r="H64" t="s">
        <v>88</v>
      </c>
      <c r="J64" s="15">
        <v>39.9375</v>
      </c>
      <c r="K64" s="15">
        <f t="shared" si="0"/>
        <v>19.96875</v>
      </c>
    </row>
    <row r="65" spans="2:11" ht="12.75">
      <c r="B65">
        <f t="shared" si="1"/>
        <v>72.6875</v>
      </c>
      <c r="E65">
        <v>27</v>
      </c>
      <c r="F65" s="148">
        <v>101.1875</v>
      </c>
      <c r="G65" s="15">
        <v>1</v>
      </c>
      <c r="H65" t="s">
        <v>89</v>
      </c>
      <c r="J65" s="15">
        <v>40</v>
      </c>
      <c r="K65" s="15">
        <f t="shared" si="0"/>
        <v>20</v>
      </c>
    </row>
    <row r="66" spans="2:11" ht="12.75">
      <c r="B66">
        <f t="shared" si="1"/>
        <v>72.75</v>
      </c>
      <c r="E66">
        <v>28</v>
      </c>
      <c r="F66" s="148">
        <v>102.1875</v>
      </c>
      <c r="G66" s="15">
        <v>1.09375</v>
      </c>
      <c r="J66" s="15">
        <v>40.0625</v>
      </c>
      <c r="K66" s="15">
        <f aca="true" t="shared" si="2" ref="K66:K129">J66*0.5</f>
        <v>20.03125</v>
      </c>
    </row>
    <row r="67" spans="2:11" ht="12.75">
      <c r="B67">
        <f t="shared" si="1"/>
        <v>72.8125</v>
      </c>
      <c r="E67">
        <v>29</v>
      </c>
      <c r="F67" s="148">
        <v>103.1875</v>
      </c>
      <c r="G67" s="15">
        <v>1.125</v>
      </c>
      <c r="J67" s="15">
        <v>40.125</v>
      </c>
      <c r="K67" s="15">
        <f t="shared" si="2"/>
        <v>20.0625</v>
      </c>
    </row>
    <row r="68" spans="2:11" ht="12.75">
      <c r="B68">
        <f t="shared" si="1"/>
        <v>72.875</v>
      </c>
      <c r="E68">
        <v>30</v>
      </c>
      <c r="F68" s="148">
        <v>104.1875</v>
      </c>
      <c r="G68" s="15">
        <v>1.1875</v>
      </c>
      <c r="J68" s="15">
        <v>40.1875</v>
      </c>
      <c r="K68" s="15">
        <f t="shared" si="2"/>
        <v>20.09375</v>
      </c>
    </row>
    <row r="69" spans="2:11" ht="12.75">
      <c r="B69">
        <f t="shared" si="1"/>
        <v>72.9375</v>
      </c>
      <c r="E69">
        <v>31</v>
      </c>
      <c r="F69" s="148">
        <v>105.1875</v>
      </c>
      <c r="G69" s="15">
        <v>1.25</v>
      </c>
      <c r="J69" s="15">
        <v>40.25</v>
      </c>
      <c r="K69" s="15">
        <f t="shared" si="2"/>
        <v>20.125</v>
      </c>
    </row>
    <row r="70" spans="2:11" ht="12.75">
      <c r="B70">
        <f t="shared" si="1"/>
        <v>73</v>
      </c>
      <c r="E70">
        <v>32</v>
      </c>
      <c r="F70" s="148">
        <v>106.1875</v>
      </c>
      <c r="G70" s="15">
        <v>1.3125</v>
      </c>
      <c r="J70" s="15">
        <v>40.3125</v>
      </c>
      <c r="K70" s="15">
        <f t="shared" si="2"/>
        <v>20.15625</v>
      </c>
    </row>
    <row r="71" spans="2:11" ht="12.75">
      <c r="B71">
        <f t="shared" si="1"/>
        <v>73.0625</v>
      </c>
      <c r="E71">
        <v>33</v>
      </c>
      <c r="F71" s="148">
        <v>107.1875</v>
      </c>
      <c r="G71" s="15">
        <v>1.375</v>
      </c>
      <c r="J71" s="15">
        <v>40.375</v>
      </c>
      <c r="K71" s="15">
        <f t="shared" si="2"/>
        <v>20.1875</v>
      </c>
    </row>
    <row r="72" spans="2:11" ht="12.75">
      <c r="B72">
        <f t="shared" si="1"/>
        <v>73.125</v>
      </c>
      <c r="E72">
        <v>34</v>
      </c>
      <c r="F72" s="148">
        <v>108.1875</v>
      </c>
      <c r="G72" s="15">
        <v>1.4375</v>
      </c>
      <c r="J72" s="15">
        <v>40.4375</v>
      </c>
      <c r="K72" s="15">
        <f t="shared" si="2"/>
        <v>20.21875</v>
      </c>
    </row>
    <row r="73" spans="2:11" ht="12.75">
      <c r="B73">
        <f t="shared" si="1"/>
        <v>73.1875</v>
      </c>
      <c r="E73">
        <v>35</v>
      </c>
      <c r="F73" s="148">
        <v>109.1875</v>
      </c>
      <c r="G73" s="15">
        <v>1.5</v>
      </c>
      <c r="J73" s="15">
        <v>40.5</v>
      </c>
      <c r="K73" s="15">
        <f t="shared" si="2"/>
        <v>20.25</v>
      </c>
    </row>
    <row r="74" spans="2:11" ht="12.75">
      <c r="B74">
        <f t="shared" si="1"/>
        <v>73.25</v>
      </c>
      <c r="E74">
        <v>36</v>
      </c>
      <c r="F74" s="148">
        <v>110.1875</v>
      </c>
      <c r="G74" s="15">
        <v>1.5625</v>
      </c>
      <c r="J74" s="15">
        <v>40.5625</v>
      </c>
      <c r="K74" s="15">
        <f t="shared" si="2"/>
        <v>20.28125</v>
      </c>
    </row>
    <row r="75" spans="2:11" ht="12.75">
      <c r="B75">
        <f t="shared" si="1"/>
        <v>73.3125</v>
      </c>
      <c r="E75">
        <v>37</v>
      </c>
      <c r="F75" s="148">
        <v>111.1875</v>
      </c>
      <c r="G75" s="15">
        <v>1.625</v>
      </c>
      <c r="J75" s="15">
        <v>40.625</v>
      </c>
      <c r="K75" s="15">
        <f t="shared" si="2"/>
        <v>20.3125</v>
      </c>
    </row>
    <row r="76" spans="2:11" ht="12.75">
      <c r="B76">
        <f t="shared" si="1"/>
        <v>73.375</v>
      </c>
      <c r="E76">
        <v>38</v>
      </c>
      <c r="F76" s="148">
        <v>112.1875</v>
      </c>
      <c r="G76" s="15">
        <v>1.6875</v>
      </c>
      <c r="J76" s="15">
        <v>40.6875</v>
      </c>
      <c r="K76" s="15">
        <f t="shared" si="2"/>
        <v>20.34375</v>
      </c>
    </row>
    <row r="77" spans="2:11" ht="12.75">
      <c r="B77">
        <f t="shared" si="1"/>
        <v>73.4375</v>
      </c>
      <c r="E77">
        <v>39</v>
      </c>
      <c r="F77" s="148">
        <v>113.1875</v>
      </c>
      <c r="G77" s="15">
        <v>1.75</v>
      </c>
      <c r="J77" s="15">
        <v>40.75</v>
      </c>
      <c r="K77" s="15">
        <f t="shared" si="2"/>
        <v>20.375</v>
      </c>
    </row>
    <row r="78" spans="2:11" ht="12.75">
      <c r="B78">
        <f t="shared" si="1"/>
        <v>73.5</v>
      </c>
      <c r="E78">
        <v>40</v>
      </c>
      <c r="F78" s="148">
        <v>114.1875</v>
      </c>
      <c r="G78" s="15">
        <v>1.8125</v>
      </c>
      <c r="J78" s="15">
        <v>40.8125</v>
      </c>
      <c r="K78" s="15">
        <f t="shared" si="2"/>
        <v>20.40625</v>
      </c>
    </row>
    <row r="79" spans="2:11" ht="12.75">
      <c r="B79">
        <f t="shared" si="1"/>
        <v>73.5625</v>
      </c>
      <c r="E79">
        <v>41</v>
      </c>
      <c r="F79" s="148">
        <v>115.1875</v>
      </c>
      <c r="G79" s="15">
        <v>1.875</v>
      </c>
      <c r="J79" s="15">
        <v>40.875</v>
      </c>
      <c r="K79" s="15">
        <f t="shared" si="2"/>
        <v>20.4375</v>
      </c>
    </row>
    <row r="80" spans="2:11" ht="12.75">
      <c r="B80">
        <f t="shared" si="1"/>
        <v>73.625</v>
      </c>
      <c r="E80">
        <v>42</v>
      </c>
      <c r="F80" s="148">
        <v>116.1875</v>
      </c>
      <c r="G80" s="15">
        <v>1.9375</v>
      </c>
      <c r="J80" s="15">
        <v>40.9375</v>
      </c>
      <c r="K80" s="15">
        <f t="shared" si="2"/>
        <v>20.46875</v>
      </c>
    </row>
    <row r="81" spans="2:11" ht="12.75">
      <c r="B81">
        <f t="shared" si="1"/>
        <v>73.6875</v>
      </c>
      <c r="E81">
        <v>43</v>
      </c>
      <c r="F81" s="148">
        <v>117.1875</v>
      </c>
      <c r="G81" s="15">
        <v>2</v>
      </c>
      <c r="J81" s="15">
        <v>41</v>
      </c>
      <c r="K81" s="15">
        <f t="shared" si="2"/>
        <v>20.5</v>
      </c>
    </row>
    <row r="82" spans="2:11" ht="12.75">
      <c r="B82">
        <f t="shared" si="1"/>
        <v>73.75</v>
      </c>
      <c r="E82">
        <v>44</v>
      </c>
      <c r="F82" s="148">
        <v>118.1875</v>
      </c>
      <c r="J82" s="15">
        <v>41.0625</v>
      </c>
      <c r="K82" s="15">
        <f t="shared" si="2"/>
        <v>20.53125</v>
      </c>
    </row>
    <row r="83" spans="2:11" ht="12.75">
      <c r="B83">
        <f t="shared" si="1"/>
        <v>73.8125</v>
      </c>
      <c r="E83">
        <v>45</v>
      </c>
      <c r="F83" s="148">
        <v>119.1875</v>
      </c>
      <c r="J83" s="15">
        <v>41.125</v>
      </c>
      <c r="K83" s="15">
        <f t="shared" si="2"/>
        <v>20.5625</v>
      </c>
    </row>
    <row r="84" spans="2:11" ht="12.75">
      <c r="B84">
        <f t="shared" si="1"/>
        <v>73.875</v>
      </c>
      <c r="E84">
        <v>46</v>
      </c>
      <c r="F84" s="148">
        <v>120.1875</v>
      </c>
      <c r="J84" s="15">
        <v>41.1875</v>
      </c>
      <c r="K84" s="15">
        <f t="shared" si="2"/>
        <v>20.59375</v>
      </c>
    </row>
    <row r="85" spans="2:11" ht="12.75">
      <c r="B85">
        <f t="shared" si="1"/>
        <v>73.9375</v>
      </c>
      <c r="E85">
        <v>47</v>
      </c>
      <c r="J85" s="15">
        <v>41.25</v>
      </c>
      <c r="K85" s="15">
        <f t="shared" si="2"/>
        <v>20.625</v>
      </c>
    </row>
    <row r="86" spans="2:11" ht="12.75">
      <c r="B86">
        <f t="shared" si="1"/>
        <v>74</v>
      </c>
      <c r="E86">
        <v>48</v>
      </c>
      <c r="J86" s="15">
        <v>41.3125</v>
      </c>
      <c r="K86" s="15">
        <f t="shared" si="2"/>
        <v>20.65625</v>
      </c>
    </row>
    <row r="87" spans="2:11" ht="12.75">
      <c r="B87">
        <f t="shared" si="1"/>
        <v>74.0625</v>
      </c>
      <c r="J87" s="15">
        <v>41.375</v>
      </c>
      <c r="K87" s="15">
        <f t="shared" si="2"/>
        <v>20.6875</v>
      </c>
    </row>
    <row r="88" spans="2:11" ht="12.75">
      <c r="B88">
        <f t="shared" si="1"/>
        <v>74.125</v>
      </c>
      <c r="J88" s="15">
        <v>41.4375</v>
      </c>
      <c r="K88" s="15">
        <f t="shared" si="2"/>
        <v>20.71875</v>
      </c>
    </row>
    <row r="89" spans="2:11" ht="12.75">
      <c r="B89">
        <f t="shared" si="1"/>
        <v>74.1875</v>
      </c>
      <c r="J89" s="15">
        <v>41.5</v>
      </c>
      <c r="K89" s="15">
        <f t="shared" si="2"/>
        <v>20.75</v>
      </c>
    </row>
    <row r="90" spans="2:11" ht="12.75">
      <c r="B90">
        <f t="shared" si="1"/>
        <v>74.25</v>
      </c>
      <c r="J90" s="15">
        <v>41.5625</v>
      </c>
      <c r="K90" s="15">
        <f t="shared" si="2"/>
        <v>20.78125</v>
      </c>
    </row>
    <row r="91" spans="2:11" ht="12.75">
      <c r="B91">
        <f t="shared" si="1"/>
        <v>74.3125</v>
      </c>
      <c r="J91" s="15">
        <v>41.625</v>
      </c>
      <c r="K91" s="15">
        <f t="shared" si="2"/>
        <v>20.8125</v>
      </c>
    </row>
    <row r="92" spans="2:11" ht="12.75">
      <c r="B92">
        <f t="shared" si="1"/>
        <v>74.375</v>
      </c>
      <c r="J92" s="15">
        <v>41.6875</v>
      </c>
      <c r="K92" s="15">
        <f t="shared" si="2"/>
        <v>20.84375</v>
      </c>
    </row>
    <row r="93" spans="2:11" ht="12.75">
      <c r="B93">
        <f t="shared" si="1"/>
        <v>74.4375</v>
      </c>
      <c r="J93" s="15">
        <v>41.75</v>
      </c>
      <c r="K93" s="15">
        <f t="shared" si="2"/>
        <v>20.875</v>
      </c>
    </row>
    <row r="94" spans="2:11" ht="12.75">
      <c r="B94">
        <f t="shared" si="1"/>
        <v>74.5</v>
      </c>
      <c r="J94" s="15">
        <v>41.8125</v>
      </c>
      <c r="K94" s="15">
        <f t="shared" si="2"/>
        <v>20.90625</v>
      </c>
    </row>
    <row r="95" spans="2:11" ht="12.75">
      <c r="B95">
        <f t="shared" si="1"/>
        <v>74.5625</v>
      </c>
      <c r="J95" s="15">
        <v>41.875</v>
      </c>
      <c r="K95" s="15">
        <f t="shared" si="2"/>
        <v>20.9375</v>
      </c>
    </row>
    <row r="96" spans="2:11" ht="12.75">
      <c r="B96">
        <f t="shared" si="1"/>
        <v>74.625</v>
      </c>
      <c r="J96" s="15">
        <v>41.9375</v>
      </c>
      <c r="K96" s="15">
        <f t="shared" si="2"/>
        <v>20.96875</v>
      </c>
    </row>
    <row r="97" spans="2:11" ht="12.75">
      <c r="B97">
        <f t="shared" si="1"/>
        <v>74.6875</v>
      </c>
      <c r="J97" s="15">
        <v>42</v>
      </c>
      <c r="K97" s="15">
        <f t="shared" si="2"/>
        <v>21</v>
      </c>
    </row>
    <row r="98" spans="2:11" ht="12.75">
      <c r="B98">
        <f t="shared" si="1"/>
        <v>74.75</v>
      </c>
      <c r="J98" s="15">
        <v>42.0625</v>
      </c>
      <c r="K98" s="15">
        <f t="shared" si="2"/>
        <v>21.03125</v>
      </c>
    </row>
    <row r="99" spans="2:11" ht="12.75">
      <c r="B99">
        <f t="shared" si="1"/>
        <v>74.8125</v>
      </c>
      <c r="J99" s="15">
        <v>42.125</v>
      </c>
      <c r="K99" s="15">
        <f t="shared" si="2"/>
        <v>21.0625</v>
      </c>
    </row>
    <row r="100" spans="2:11" ht="12.75">
      <c r="B100">
        <f t="shared" si="1"/>
        <v>74.875</v>
      </c>
      <c r="J100" s="15">
        <v>42.1875</v>
      </c>
      <c r="K100" s="15">
        <f t="shared" si="2"/>
        <v>21.09375</v>
      </c>
    </row>
    <row r="101" spans="2:11" ht="12.75">
      <c r="B101">
        <f t="shared" si="1"/>
        <v>74.9375</v>
      </c>
      <c r="J101" s="15">
        <v>42.25</v>
      </c>
      <c r="K101" s="15">
        <f t="shared" si="2"/>
        <v>21.125</v>
      </c>
    </row>
    <row r="102" spans="2:11" ht="12.75">
      <c r="B102">
        <f t="shared" si="1"/>
        <v>75</v>
      </c>
      <c r="J102" s="15">
        <v>42.3125</v>
      </c>
      <c r="K102" s="15">
        <f t="shared" si="2"/>
        <v>21.15625</v>
      </c>
    </row>
    <row r="103" spans="2:11" ht="12.75">
      <c r="B103">
        <f t="shared" si="1"/>
        <v>75.0625</v>
      </c>
      <c r="J103" s="15">
        <v>42.375</v>
      </c>
      <c r="K103" s="15">
        <f t="shared" si="2"/>
        <v>21.1875</v>
      </c>
    </row>
    <row r="104" spans="2:11" ht="12.75">
      <c r="B104">
        <f t="shared" si="1"/>
        <v>75.125</v>
      </c>
      <c r="J104" s="15">
        <v>42.4375</v>
      </c>
      <c r="K104" s="15">
        <f t="shared" si="2"/>
        <v>21.21875</v>
      </c>
    </row>
    <row r="105" spans="2:11" ht="12.75">
      <c r="B105">
        <f t="shared" si="1"/>
        <v>75.1875</v>
      </c>
      <c r="J105" s="15">
        <v>42.5</v>
      </c>
      <c r="K105" s="15">
        <f t="shared" si="2"/>
        <v>21.25</v>
      </c>
    </row>
    <row r="106" spans="2:11" ht="12.75">
      <c r="B106">
        <f t="shared" si="1"/>
        <v>75.25</v>
      </c>
      <c r="J106" s="15">
        <v>42.5625</v>
      </c>
      <c r="K106" s="15">
        <f t="shared" si="2"/>
        <v>21.28125</v>
      </c>
    </row>
    <row r="107" spans="2:11" ht="12.75">
      <c r="B107">
        <f t="shared" si="1"/>
        <v>75.3125</v>
      </c>
      <c r="J107" s="15">
        <v>42.625</v>
      </c>
      <c r="K107" s="15">
        <f t="shared" si="2"/>
        <v>21.3125</v>
      </c>
    </row>
    <row r="108" spans="2:11" ht="12.75">
      <c r="B108">
        <f t="shared" si="1"/>
        <v>75.375</v>
      </c>
      <c r="J108" s="15">
        <v>42.6875</v>
      </c>
      <c r="K108" s="15">
        <f t="shared" si="2"/>
        <v>21.34375</v>
      </c>
    </row>
    <row r="109" spans="2:11" ht="12.75">
      <c r="B109">
        <f t="shared" si="1"/>
        <v>75.4375</v>
      </c>
      <c r="J109" s="15">
        <v>42.75</v>
      </c>
      <c r="K109" s="15">
        <f t="shared" si="2"/>
        <v>21.375</v>
      </c>
    </row>
    <row r="110" spans="2:11" ht="12.75">
      <c r="B110">
        <f t="shared" si="1"/>
        <v>75.5</v>
      </c>
      <c r="J110" s="15">
        <v>42.8125</v>
      </c>
      <c r="K110" s="15">
        <f t="shared" si="2"/>
        <v>21.40625</v>
      </c>
    </row>
    <row r="111" spans="2:11" ht="12.75">
      <c r="B111">
        <f t="shared" si="1"/>
        <v>75.5625</v>
      </c>
      <c r="J111" s="15">
        <v>42.875</v>
      </c>
      <c r="K111" s="15">
        <f t="shared" si="2"/>
        <v>21.4375</v>
      </c>
    </row>
    <row r="112" spans="2:11" ht="12.75">
      <c r="B112">
        <f t="shared" si="1"/>
        <v>75.625</v>
      </c>
      <c r="J112" s="15">
        <v>42.9375</v>
      </c>
      <c r="K112" s="15">
        <f t="shared" si="2"/>
        <v>21.46875</v>
      </c>
    </row>
    <row r="113" spans="2:11" ht="12.75">
      <c r="B113">
        <f t="shared" si="1"/>
        <v>75.6875</v>
      </c>
      <c r="J113" s="15">
        <v>43</v>
      </c>
      <c r="K113" s="15">
        <f t="shared" si="2"/>
        <v>21.5</v>
      </c>
    </row>
    <row r="114" spans="2:11" ht="12.75">
      <c r="B114">
        <f t="shared" si="1"/>
        <v>75.75</v>
      </c>
      <c r="J114" s="15">
        <v>43.0625</v>
      </c>
      <c r="K114" s="15">
        <f t="shared" si="2"/>
        <v>21.53125</v>
      </c>
    </row>
    <row r="115" spans="2:11" ht="12.75">
      <c r="B115">
        <f t="shared" si="1"/>
        <v>75.8125</v>
      </c>
      <c r="J115" s="15">
        <v>43.125</v>
      </c>
      <c r="K115" s="15">
        <f t="shared" si="2"/>
        <v>21.5625</v>
      </c>
    </row>
    <row r="116" spans="2:11" ht="12.75">
      <c r="B116">
        <f t="shared" si="1"/>
        <v>75.875</v>
      </c>
      <c r="J116" s="15">
        <v>43.1875</v>
      </c>
      <c r="K116" s="15">
        <f t="shared" si="2"/>
        <v>21.59375</v>
      </c>
    </row>
    <row r="117" spans="2:11" ht="12.75">
      <c r="B117">
        <f t="shared" si="1"/>
        <v>75.9375</v>
      </c>
      <c r="J117" s="15">
        <v>43.25</v>
      </c>
      <c r="K117" s="15">
        <f t="shared" si="2"/>
        <v>21.625</v>
      </c>
    </row>
    <row r="118" spans="2:11" ht="12.75">
      <c r="B118">
        <f t="shared" si="1"/>
        <v>76</v>
      </c>
      <c r="J118" s="15">
        <v>43.3125</v>
      </c>
      <c r="K118" s="15">
        <f t="shared" si="2"/>
        <v>21.65625</v>
      </c>
    </row>
    <row r="119" spans="2:11" ht="12.75">
      <c r="B119">
        <f t="shared" si="1"/>
        <v>76.0625</v>
      </c>
      <c r="J119" s="15">
        <v>43.375</v>
      </c>
      <c r="K119" s="15">
        <f t="shared" si="2"/>
        <v>21.6875</v>
      </c>
    </row>
    <row r="120" spans="2:11" ht="12.75">
      <c r="B120">
        <f t="shared" si="1"/>
        <v>76.125</v>
      </c>
      <c r="J120" s="15">
        <v>43.4375</v>
      </c>
      <c r="K120" s="15">
        <f t="shared" si="2"/>
        <v>21.71875</v>
      </c>
    </row>
    <row r="121" spans="2:11" ht="12.75">
      <c r="B121">
        <f t="shared" si="1"/>
        <v>76.1875</v>
      </c>
      <c r="J121" s="15">
        <v>43.5</v>
      </c>
      <c r="K121" s="15">
        <f t="shared" si="2"/>
        <v>21.75</v>
      </c>
    </row>
    <row r="122" spans="2:11" ht="12.75">
      <c r="B122">
        <f aca="true" t="shared" si="3" ref="B122:B185">B121+0.0625</f>
        <v>76.25</v>
      </c>
      <c r="J122" s="15">
        <v>43.5625</v>
      </c>
      <c r="K122" s="15">
        <f t="shared" si="2"/>
        <v>21.78125</v>
      </c>
    </row>
    <row r="123" spans="2:11" ht="12.75">
      <c r="B123">
        <f t="shared" si="3"/>
        <v>76.3125</v>
      </c>
      <c r="J123" s="15">
        <v>43.625</v>
      </c>
      <c r="K123" s="15">
        <f t="shared" si="2"/>
        <v>21.8125</v>
      </c>
    </row>
    <row r="124" spans="2:11" ht="12.75">
      <c r="B124">
        <f t="shared" si="3"/>
        <v>76.375</v>
      </c>
      <c r="J124" s="15">
        <v>43.6875</v>
      </c>
      <c r="K124" s="15">
        <f t="shared" si="2"/>
        <v>21.84375</v>
      </c>
    </row>
    <row r="125" spans="2:11" ht="12.75">
      <c r="B125">
        <f t="shared" si="3"/>
        <v>76.4375</v>
      </c>
      <c r="J125" s="15">
        <v>43.75</v>
      </c>
      <c r="K125" s="15">
        <f t="shared" si="2"/>
        <v>21.875</v>
      </c>
    </row>
    <row r="126" spans="2:11" ht="12.75">
      <c r="B126">
        <f t="shared" si="3"/>
        <v>76.5</v>
      </c>
      <c r="J126" s="15">
        <v>43.8125</v>
      </c>
      <c r="K126" s="15">
        <f t="shared" si="2"/>
        <v>21.90625</v>
      </c>
    </row>
    <row r="127" spans="2:11" ht="12.75">
      <c r="B127">
        <f t="shared" si="3"/>
        <v>76.5625</v>
      </c>
      <c r="J127" s="15">
        <v>43.875</v>
      </c>
      <c r="K127" s="15">
        <f t="shared" si="2"/>
        <v>21.9375</v>
      </c>
    </row>
    <row r="128" spans="2:11" ht="12.75">
      <c r="B128">
        <f t="shared" si="3"/>
        <v>76.625</v>
      </c>
      <c r="J128" s="15">
        <v>43.9375</v>
      </c>
      <c r="K128" s="15">
        <f t="shared" si="2"/>
        <v>21.96875</v>
      </c>
    </row>
    <row r="129" spans="2:11" ht="12.75">
      <c r="B129">
        <f t="shared" si="3"/>
        <v>76.6875</v>
      </c>
      <c r="J129" s="15">
        <v>44</v>
      </c>
      <c r="K129" s="15">
        <f t="shared" si="2"/>
        <v>22</v>
      </c>
    </row>
    <row r="130" spans="2:11" ht="12.75">
      <c r="B130">
        <f t="shared" si="3"/>
        <v>76.75</v>
      </c>
      <c r="J130" s="15">
        <v>44.0625</v>
      </c>
      <c r="K130" s="15">
        <f aca="true" t="shared" si="4" ref="K130:K193">J130*0.5</f>
        <v>22.03125</v>
      </c>
    </row>
    <row r="131" spans="2:11" ht="12.75">
      <c r="B131">
        <f t="shared" si="3"/>
        <v>76.8125</v>
      </c>
      <c r="J131" s="15">
        <v>44.125</v>
      </c>
      <c r="K131" s="15">
        <f t="shared" si="4"/>
        <v>22.0625</v>
      </c>
    </row>
    <row r="132" spans="2:11" ht="12.75">
      <c r="B132">
        <f t="shared" si="3"/>
        <v>76.875</v>
      </c>
      <c r="J132" s="15">
        <v>44.1875</v>
      </c>
      <c r="K132" s="15">
        <f t="shared" si="4"/>
        <v>22.09375</v>
      </c>
    </row>
    <row r="133" spans="2:11" ht="12.75">
      <c r="B133">
        <f t="shared" si="3"/>
        <v>76.9375</v>
      </c>
      <c r="J133" s="15">
        <v>44.25</v>
      </c>
      <c r="K133" s="15">
        <f t="shared" si="4"/>
        <v>22.125</v>
      </c>
    </row>
    <row r="134" spans="2:11" ht="12.75">
      <c r="B134">
        <f t="shared" si="3"/>
        <v>77</v>
      </c>
      <c r="J134" s="15">
        <v>44.3125</v>
      </c>
      <c r="K134" s="15">
        <f t="shared" si="4"/>
        <v>22.15625</v>
      </c>
    </row>
    <row r="135" spans="2:11" ht="12.75">
      <c r="B135">
        <f t="shared" si="3"/>
        <v>77.0625</v>
      </c>
      <c r="J135" s="15">
        <v>44.375</v>
      </c>
      <c r="K135" s="15">
        <f t="shared" si="4"/>
        <v>22.1875</v>
      </c>
    </row>
    <row r="136" spans="2:11" ht="12.75">
      <c r="B136">
        <f t="shared" si="3"/>
        <v>77.125</v>
      </c>
      <c r="J136" s="15">
        <v>44.4375</v>
      </c>
      <c r="K136" s="15">
        <f t="shared" si="4"/>
        <v>22.21875</v>
      </c>
    </row>
    <row r="137" spans="2:11" ht="12.75">
      <c r="B137">
        <f t="shared" si="3"/>
        <v>77.1875</v>
      </c>
      <c r="J137" s="15">
        <v>44.5</v>
      </c>
      <c r="K137" s="15">
        <f t="shared" si="4"/>
        <v>22.25</v>
      </c>
    </row>
    <row r="138" spans="2:11" ht="12.75">
      <c r="B138">
        <f t="shared" si="3"/>
        <v>77.25</v>
      </c>
      <c r="J138" s="15">
        <v>44.5625</v>
      </c>
      <c r="K138" s="15">
        <f t="shared" si="4"/>
        <v>22.28125</v>
      </c>
    </row>
    <row r="139" spans="2:11" ht="12.75">
      <c r="B139">
        <f t="shared" si="3"/>
        <v>77.3125</v>
      </c>
      <c r="J139" s="15">
        <v>44.625</v>
      </c>
      <c r="K139" s="15">
        <f t="shared" si="4"/>
        <v>22.3125</v>
      </c>
    </row>
    <row r="140" spans="2:11" ht="12.75">
      <c r="B140">
        <f t="shared" si="3"/>
        <v>77.375</v>
      </c>
      <c r="J140" s="15">
        <v>44.6875</v>
      </c>
      <c r="K140" s="15">
        <f t="shared" si="4"/>
        <v>22.34375</v>
      </c>
    </row>
    <row r="141" spans="2:11" ht="12.75">
      <c r="B141">
        <f t="shared" si="3"/>
        <v>77.4375</v>
      </c>
      <c r="J141" s="15">
        <v>44.75</v>
      </c>
      <c r="K141" s="15">
        <f t="shared" si="4"/>
        <v>22.375</v>
      </c>
    </row>
    <row r="142" spans="2:11" ht="12.75">
      <c r="B142">
        <f t="shared" si="3"/>
        <v>77.5</v>
      </c>
      <c r="J142" s="15">
        <v>44.8125</v>
      </c>
      <c r="K142" s="15">
        <f t="shared" si="4"/>
        <v>22.40625</v>
      </c>
    </row>
    <row r="143" spans="2:11" ht="12.75">
      <c r="B143">
        <f t="shared" si="3"/>
        <v>77.5625</v>
      </c>
      <c r="J143" s="15">
        <v>44.875</v>
      </c>
      <c r="K143" s="15">
        <f t="shared" si="4"/>
        <v>22.4375</v>
      </c>
    </row>
    <row r="144" spans="2:11" ht="12.75">
      <c r="B144">
        <f t="shared" si="3"/>
        <v>77.625</v>
      </c>
      <c r="J144" s="15">
        <v>44.9375</v>
      </c>
      <c r="K144" s="15">
        <f t="shared" si="4"/>
        <v>22.46875</v>
      </c>
    </row>
    <row r="145" spans="2:11" ht="12.75">
      <c r="B145">
        <f t="shared" si="3"/>
        <v>77.6875</v>
      </c>
      <c r="J145" s="15">
        <v>45</v>
      </c>
      <c r="K145" s="15">
        <f t="shared" si="4"/>
        <v>22.5</v>
      </c>
    </row>
    <row r="146" spans="2:11" ht="12.75">
      <c r="B146">
        <f t="shared" si="3"/>
        <v>77.75</v>
      </c>
      <c r="J146" s="15">
        <v>45.0625</v>
      </c>
      <c r="K146" s="15">
        <f t="shared" si="4"/>
        <v>22.53125</v>
      </c>
    </row>
    <row r="147" spans="2:11" ht="12.75">
      <c r="B147">
        <f t="shared" si="3"/>
        <v>77.8125</v>
      </c>
      <c r="J147" s="15">
        <v>45.125</v>
      </c>
      <c r="K147" s="15">
        <f t="shared" si="4"/>
        <v>22.5625</v>
      </c>
    </row>
    <row r="148" spans="2:11" ht="12.75">
      <c r="B148">
        <f t="shared" si="3"/>
        <v>77.875</v>
      </c>
      <c r="J148" s="15">
        <v>45.1875</v>
      </c>
      <c r="K148" s="15">
        <f t="shared" si="4"/>
        <v>22.59375</v>
      </c>
    </row>
    <row r="149" spans="2:11" ht="12.75">
      <c r="B149">
        <f t="shared" si="3"/>
        <v>77.9375</v>
      </c>
      <c r="J149" s="15">
        <v>45.25</v>
      </c>
      <c r="K149" s="15">
        <f t="shared" si="4"/>
        <v>22.625</v>
      </c>
    </row>
    <row r="150" spans="2:11" ht="12.75">
      <c r="B150">
        <f t="shared" si="3"/>
        <v>78</v>
      </c>
      <c r="J150" s="15">
        <v>45.3125</v>
      </c>
      <c r="K150" s="15">
        <f t="shared" si="4"/>
        <v>22.65625</v>
      </c>
    </row>
    <row r="151" spans="2:11" ht="12.75">
      <c r="B151">
        <f t="shared" si="3"/>
        <v>78.0625</v>
      </c>
      <c r="J151" s="15">
        <v>45.375</v>
      </c>
      <c r="K151" s="15">
        <f t="shared" si="4"/>
        <v>22.6875</v>
      </c>
    </row>
    <row r="152" spans="2:11" ht="12.75">
      <c r="B152">
        <f t="shared" si="3"/>
        <v>78.125</v>
      </c>
      <c r="J152" s="15">
        <v>45.4375</v>
      </c>
      <c r="K152" s="15">
        <f t="shared" si="4"/>
        <v>22.71875</v>
      </c>
    </row>
    <row r="153" spans="2:11" ht="12.75">
      <c r="B153">
        <f t="shared" si="3"/>
        <v>78.1875</v>
      </c>
      <c r="J153" s="15">
        <v>45.5</v>
      </c>
      <c r="K153" s="15">
        <f t="shared" si="4"/>
        <v>22.75</v>
      </c>
    </row>
    <row r="154" spans="2:11" ht="12.75">
      <c r="B154">
        <f t="shared" si="3"/>
        <v>78.25</v>
      </c>
      <c r="J154" s="15">
        <v>45.5625</v>
      </c>
      <c r="K154" s="15">
        <f t="shared" si="4"/>
        <v>22.78125</v>
      </c>
    </row>
    <row r="155" spans="2:11" ht="12.75">
      <c r="B155">
        <f t="shared" si="3"/>
        <v>78.3125</v>
      </c>
      <c r="J155" s="15">
        <v>45.625</v>
      </c>
      <c r="K155" s="15">
        <f t="shared" si="4"/>
        <v>22.8125</v>
      </c>
    </row>
    <row r="156" spans="2:11" ht="12.75">
      <c r="B156">
        <f t="shared" si="3"/>
        <v>78.375</v>
      </c>
      <c r="J156" s="15">
        <v>45.6875</v>
      </c>
      <c r="K156" s="15">
        <f t="shared" si="4"/>
        <v>22.84375</v>
      </c>
    </row>
    <row r="157" spans="2:11" ht="12.75">
      <c r="B157">
        <f t="shared" si="3"/>
        <v>78.4375</v>
      </c>
      <c r="J157" s="15">
        <v>45.75</v>
      </c>
      <c r="K157" s="15">
        <f t="shared" si="4"/>
        <v>22.875</v>
      </c>
    </row>
    <row r="158" spans="2:11" ht="12.75">
      <c r="B158">
        <f t="shared" si="3"/>
        <v>78.5</v>
      </c>
      <c r="J158" s="15">
        <v>45.8125</v>
      </c>
      <c r="K158" s="15">
        <f t="shared" si="4"/>
        <v>22.90625</v>
      </c>
    </row>
    <row r="159" spans="2:11" ht="12.75">
      <c r="B159">
        <f t="shared" si="3"/>
        <v>78.5625</v>
      </c>
      <c r="J159" s="15">
        <v>45.875</v>
      </c>
      <c r="K159" s="15">
        <f t="shared" si="4"/>
        <v>22.9375</v>
      </c>
    </row>
    <row r="160" spans="2:11" ht="12.75">
      <c r="B160">
        <f t="shared" si="3"/>
        <v>78.625</v>
      </c>
      <c r="J160" s="15">
        <v>45.9375</v>
      </c>
      <c r="K160" s="15">
        <f t="shared" si="4"/>
        <v>22.96875</v>
      </c>
    </row>
    <row r="161" spans="2:11" ht="12.75">
      <c r="B161">
        <f t="shared" si="3"/>
        <v>78.6875</v>
      </c>
      <c r="J161" s="15">
        <v>46</v>
      </c>
      <c r="K161" s="15">
        <f t="shared" si="4"/>
        <v>23</v>
      </c>
    </row>
    <row r="162" spans="2:11" ht="12.75">
      <c r="B162">
        <f t="shared" si="3"/>
        <v>78.75</v>
      </c>
      <c r="J162" s="15">
        <v>46.0625</v>
      </c>
      <c r="K162" s="15">
        <f t="shared" si="4"/>
        <v>23.03125</v>
      </c>
    </row>
    <row r="163" spans="2:11" ht="12.75">
      <c r="B163">
        <f t="shared" si="3"/>
        <v>78.8125</v>
      </c>
      <c r="J163" s="15">
        <v>46.125</v>
      </c>
      <c r="K163" s="15">
        <f t="shared" si="4"/>
        <v>23.0625</v>
      </c>
    </row>
    <row r="164" spans="2:11" ht="12.75">
      <c r="B164">
        <f t="shared" si="3"/>
        <v>78.875</v>
      </c>
      <c r="J164" s="15">
        <v>46.1875</v>
      </c>
      <c r="K164" s="15">
        <f t="shared" si="4"/>
        <v>23.09375</v>
      </c>
    </row>
    <row r="165" spans="2:11" ht="12.75">
      <c r="B165">
        <f t="shared" si="3"/>
        <v>78.9375</v>
      </c>
      <c r="J165" s="15">
        <v>46.25</v>
      </c>
      <c r="K165" s="15">
        <f t="shared" si="4"/>
        <v>23.125</v>
      </c>
    </row>
    <row r="166" spans="2:11" ht="12.75">
      <c r="B166">
        <f t="shared" si="3"/>
        <v>79</v>
      </c>
      <c r="J166" s="15">
        <v>46.3125</v>
      </c>
      <c r="K166" s="15">
        <f t="shared" si="4"/>
        <v>23.15625</v>
      </c>
    </row>
    <row r="167" spans="2:11" ht="12.75">
      <c r="B167">
        <f t="shared" si="3"/>
        <v>79.0625</v>
      </c>
      <c r="J167" s="15">
        <v>46.375</v>
      </c>
      <c r="K167" s="15">
        <f t="shared" si="4"/>
        <v>23.1875</v>
      </c>
    </row>
    <row r="168" spans="2:11" ht="12.75">
      <c r="B168">
        <f t="shared" si="3"/>
        <v>79.125</v>
      </c>
      <c r="J168" s="15">
        <v>46.4375</v>
      </c>
      <c r="K168" s="15">
        <f t="shared" si="4"/>
        <v>23.21875</v>
      </c>
    </row>
    <row r="169" spans="2:11" ht="12.75">
      <c r="B169">
        <f t="shared" si="3"/>
        <v>79.1875</v>
      </c>
      <c r="J169" s="15">
        <v>46.5</v>
      </c>
      <c r="K169" s="15">
        <f t="shared" si="4"/>
        <v>23.25</v>
      </c>
    </row>
    <row r="170" spans="2:11" ht="12.75">
      <c r="B170">
        <f t="shared" si="3"/>
        <v>79.25</v>
      </c>
      <c r="J170" s="15">
        <v>46.5625</v>
      </c>
      <c r="K170" s="15">
        <f t="shared" si="4"/>
        <v>23.28125</v>
      </c>
    </row>
    <row r="171" spans="2:11" ht="12.75">
      <c r="B171">
        <f t="shared" si="3"/>
        <v>79.3125</v>
      </c>
      <c r="J171" s="15">
        <v>46.625</v>
      </c>
      <c r="K171" s="15">
        <f t="shared" si="4"/>
        <v>23.3125</v>
      </c>
    </row>
    <row r="172" spans="2:11" ht="12.75">
      <c r="B172">
        <f t="shared" si="3"/>
        <v>79.375</v>
      </c>
      <c r="J172" s="15">
        <v>46.6875</v>
      </c>
      <c r="K172" s="15">
        <f t="shared" si="4"/>
        <v>23.34375</v>
      </c>
    </row>
    <row r="173" spans="2:11" ht="12.75">
      <c r="B173">
        <f t="shared" si="3"/>
        <v>79.4375</v>
      </c>
      <c r="J173" s="15">
        <v>46.75</v>
      </c>
      <c r="K173" s="15">
        <f t="shared" si="4"/>
        <v>23.375</v>
      </c>
    </row>
    <row r="174" spans="2:11" ht="12.75">
      <c r="B174">
        <f t="shared" si="3"/>
        <v>79.5</v>
      </c>
      <c r="J174" s="15">
        <v>46.8125</v>
      </c>
      <c r="K174" s="15">
        <f t="shared" si="4"/>
        <v>23.40625</v>
      </c>
    </row>
    <row r="175" spans="2:11" ht="12.75">
      <c r="B175">
        <f t="shared" si="3"/>
        <v>79.5625</v>
      </c>
      <c r="J175" s="15">
        <v>46.875</v>
      </c>
      <c r="K175" s="15">
        <f t="shared" si="4"/>
        <v>23.4375</v>
      </c>
    </row>
    <row r="176" spans="2:11" ht="12.75">
      <c r="B176">
        <f t="shared" si="3"/>
        <v>79.625</v>
      </c>
      <c r="J176" s="15">
        <v>46.9375</v>
      </c>
      <c r="K176" s="15">
        <f t="shared" si="4"/>
        <v>23.46875</v>
      </c>
    </row>
    <row r="177" spans="2:11" ht="12.75">
      <c r="B177">
        <f t="shared" si="3"/>
        <v>79.6875</v>
      </c>
      <c r="J177" s="15">
        <v>47</v>
      </c>
      <c r="K177" s="15">
        <f t="shared" si="4"/>
        <v>23.5</v>
      </c>
    </row>
    <row r="178" spans="2:11" ht="12.75">
      <c r="B178">
        <f t="shared" si="3"/>
        <v>79.75</v>
      </c>
      <c r="J178" s="15">
        <v>47.0625</v>
      </c>
      <c r="K178" s="15">
        <f t="shared" si="4"/>
        <v>23.53125</v>
      </c>
    </row>
    <row r="179" spans="2:11" ht="12.75">
      <c r="B179">
        <f t="shared" si="3"/>
        <v>79.8125</v>
      </c>
      <c r="J179" s="15">
        <v>47.125</v>
      </c>
      <c r="K179" s="15">
        <f t="shared" si="4"/>
        <v>23.5625</v>
      </c>
    </row>
    <row r="180" spans="2:11" ht="12.75">
      <c r="B180">
        <f t="shared" si="3"/>
        <v>79.875</v>
      </c>
      <c r="J180" s="15">
        <v>47.1875</v>
      </c>
      <c r="K180" s="15">
        <f t="shared" si="4"/>
        <v>23.59375</v>
      </c>
    </row>
    <row r="181" spans="2:11" ht="12.75">
      <c r="B181">
        <f t="shared" si="3"/>
        <v>79.9375</v>
      </c>
      <c r="J181" s="15">
        <v>47.25</v>
      </c>
      <c r="K181" s="15">
        <f t="shared" si="4"/>
        <v>23.625</v>
      </c>
    </row>
    <row r="182" spans="2:11" ht="12.75">
      <c r="B182">
        <f t="shared" si="3"/>
        <v>80</v>
      </c>
      <c r="J182" s="15">
        <v>47.3125</v>
      </c>
      <c r="K182" s="15">
        <f t="shared" si="4"/>
        <v>23.65625</v>
      </c>
    </row>
    <row r="183" spans="2:11" ht="12.75">
      <c r="B183">
        <f t="shared" si="3"/>
        <v>80.0625</v>
      </c>
      <c r="J183" s="15">
        <v>47.375</v>
      </c>
      <c r="K183" s="15">
        <f t="shared" si="4"/>
        <v>23.6875</v>
      </c>
    </row>
    <row r="184" spans="2:11" ht="12.75">
      <c r="B184">
        <f t="shared" si="3"/>
        <v>80.125</v>
      </c>
      <c r="J184" s="15">
        <v>47.4375</v>
      </c>
      <c r="K184" s="15">
        <f t="shared" si="4"/>
        <v>23.71875</v>
      </c>
    </row>
    <row r="185" spans="2:11" ht="12.75">
      <c r="B185">
        <f t="shared" si="3"/>
        <v>80.1875</v>
      </c>
      <c r="C185">
        <v>19.5</v>
      </c>
      <c r="D185">
        <v>20</v>
      </c>
      <c r="J185" s="15">
        <v>47.5</v>
      </c>
      <c r="K185" s="15">
        <f t="shared" si="4"/>
        <v>23.75</v>
      </c>
    </row>
    <row r="186" spans="2:11" ht="12.75">
      <c r="B186">
        <f aca="true" t="shared" si="5" ref="B186:B249">B185+0.0625</f>
        <v>80.25</v>
      </c>
      <c r="J186" s="15">
        <v>47.5625</v>
      </c>
      <c r="K186" s="15">
        <f t="shared" si="4"/>
        <v>23.78125</v>
      </c>
    </row>
    <row r="187" spans="2:11" ht="12.75">
      <c r="B187">
        <f t="shared" si="5"/>
        <v>80.3125</v>
      </c>
      <c r="J187" s="15">
        <v>47.625</v>
      </c>
      <c r="K187" s="15">
        <f t="shared" si="4"/>
        <v>23.8125</v>
      </c>
    </row>
    <row r="188" spans="2:11" ht="12.75">
      <c r="B188">
        <f t="shared" si="5"/>
        <v>80.375</v>
      </c>
      <c r="J188" s="15">
        <v>47.6875</v>
      </c>
      <c r="K188" s="15">
        <f t="shared" si="4"/>
        <v>23.84375</v>
      </c>
    </row>
    <row r="189" spans="2:11" ht="12.75">
      <c r="B189">
        <f t="shared" si="5"/>
        <v>80.4375</v>
      </c>
      <c r="J189" s="15">
        <v>47.75</v>
      </c>
      <c r="K189" s="15">
        <f t="shared" si="4"/>
        <v>23.875</v>
      </c>
    </row>
    <row r="190" spans="2:11" ht="12.75">
      <c r="B190">
        <f t="shared" si="5"/>
        <v>80.5</v>
      </c>
      <c r="J190" s="15">
        <v>47.8125</v>
      </c>
      <c r="K190" s="15">
        <f t="shared" si="4"/>
        <v>23.90625</v>
      </c>
    </row>
    <row r="191" spans="2:11" ht="12.75">
      <c r="B191">
        <f t="shared" si="5"/>
        <v>80.5625</v>
      </c>
      <c r="J191" s="15">
        <v>47.875</v>
      </c>
      <c r="K191" s="15">
        <f t="shared" si="4"/>
        <v>23.9375</v>
      </c>
    </row>
    <row r="192" spans="2:11" ht="12.75">
      <c r="B192">
        <f t="shared" si="5"/>
        <v>80.625</v>
      </c>
      <c r="J192" s="15">
        <v>47.9375</v>
      </c>
      <c r="K192" s="15">
        <f t="shared" si="4"/>
        <v>23.96875</v>
      </c>
    </row>
    <row r="193" spans="2:11" ht="12.75">
      <c r="B193">
        <f t="shared" si="5"/>
        <v>80.6875</v>
      </c>
      <c r="J193" s="15">
        <v>48</v>
      </c>
      <c r="K193" s="15">
        <f t="shared" si="4"/>
        <v>24</v>
      </c>
    </row>
    <row r="194" spans="2:11" ht="12.75">
      <c r="B194">
        <f t="shared" si="5"/>
        <v>80.75</v>
      </c>
      <c r="J194" s="15">
        <v>48.0625</v>
      </c>
      <c r="K194" s="15">
        <f aca="true" t="shared" si="6" ref="K194:K257">J194*0.5</f>
        <v>24.03125</v>
      </c>
    </row>
    <row r="195" spans="2:11" ht="12.75">
      <c r="B195">
        <f t="shared" si="5"/>
        <v>80.8125</v>
      </c>
      <c r="J195" s="15">
        <v>48.125</v>
      </c>
      <c r="K195" s="15">
        <f t="shared" si="6"/>
        <v>24.0625</v>
      </c>
    </row>
    <row r="196" spans="2:11" ht="12.75">
      <c r="B196">
        <f t="shared" si="5"/>
        <v>80.875</v>
      </c>
      <c r="J196" s="15">
        <v>48.1875</v>
      </c>
      <c r="K196" s="15">
        <f t="shared" si="6"/>
        <v>24.09375</v>
      </c>
    </row>
    <row r="197" spans="2:11" ht="12.75">
      <c r="B197">
        <f t="shared" si="5"/>
        <v>80.9375</v>
      </c>
      <c r="J197" s="15">
        <v>48.25</v>
      </c>
      <c r="K197" s="15">
        <f t="shared" si="6"/>
        <v>24.125</v>
      </c>
    </row>
    <row r="198" spans="2:11" ht="12.75">
      <c r="B198">
        <f t="shared" si="5"/>
        <v>81</v>
      </c>
      <c r="J198" s="15">
        <v>48.3125</v>
      </c>
      <c r="K198" s="15">
        <f t="shared" si="6"/>
        <v>24.15625</v>
      </c>
    </row>
    <row r="199" spans="2:11" ht="12.75">
      <c r="B199">
        <f t="shared" si="5"/>
        <v>81.0625</v>
      </c>
      <c r="J199" s="15">
        <v>48.375</v>
      </c>
      <c r="K199" s="15">
        <f t="shared" si="6"/>
        <v>24.1875</v>
      </c>
    </row>
    <row r="200" spans="2:11" ht="12.75">
      <c r="B200">
        <f t="shared" si="5"/>
        <v>81.125</v>
      </c>
      <c r="J200" s="15">
        <v>48.4375</v>
      </c>
      <c r="K200" s="15">
        <f t="shared" si="6"/>
        <v>24.21875</v>
      </c>
    </row>
    <row r="201" spans="2:11" ht="12.75">
      <c r="B201">
        <f t="shared" si="5"/>
        <v>81.1875</v>
      </c>
      <c r="C201">
        <v>20</v>
      </c>
      <c r="D201">
        <v>20</v>
      </c>
      <c r="J201" s="15">
        <v>48.5</v>
      </c>
      <c r="K201" s="15">
        <f t="shared" si="6"/>
        <v>24.25</v>
      </c>
    </row>
    <row r="202" spans="2:11" ht="12.75">
      <c r="B202">
        <f t="shared" si="5"/>
        <v>81.25</v>
      </c>
      <c r="J202" s="15">
        <v>48.5625</v>
      </c>
      <c r="K202" s="15">
        <f t="shared" si="6"/>
        <v>24.28125</v>
      </c>
    </row>
    <row r="203" spans="2:11" ht="12.75">
      <c r="B203">
        <f t="shared" si="5"/>
        <v>81.3125</v>
      </c>
      <c r="J203" s="15">
        <v>48.625</v>
      </c>
      <c r="K203" s="15">
        <f t="shared" si="6"/>
        <v>24.3125</v>
      </c>
    </row>
    <row r="204" spans="2:11" ht="12.75">
      <c r="B204">
        <f t="shared" si="5"/>
        <v>81.375</v>
      </c>
      <c r="J204" s="15">
        <v>48.6875</v>
      </c>
      <c r="K204" s="15">
        <f t="shared" si="6"/>
        <v>24.34375</v>
      </c>
    </row>
    <row r="205" spans="2:11" ht="12.75">
      <c r="B205">
        <f t="shared" si="5"/>
        <v>81.4375</v>
      </c>
      <c r="J205" s="15">
        <v>48.75</v>
      </c>
      <c r="K205" s="15">
        <f t="shared" si="6"/>
        <v>24.375</v>
      </c>
    </row>
    <row r="206" spans="2:11" ht="12.75">
      <c r="B206">
        <f t="shared" si="5"/>
        <v>81.5</v>
      </c>
      <c r="J206" s="15">
        <v>48.8125</v>
      </c>
      <c r="K206" s="15">
        <f t="shared" si="6"/>
        <v>24.40625</v>
      </c>
    </row>
    <row r="207" spans="2:11" ht="12.75">
      <c r="B207">
        <f t="shared" si="5"/>
        <v>81.5625</v>
      </c>
      <c r="J207" s="15">
        <v>48.875</v>
      </c>
      <c r="K207" s="15">
        <f t="shared" si="6"/>
        <v>24.4375</v>
      </c>
    </row>
    <row r="208" spans="2:11" ht="12.75">
      <c r="B208">
        <f t="shared" si="5"/>
        <v>81.625</v>
      </c>
      <c r="J208" s="15">
        <v>48.9375</v>
      </c>
      <c r="K208" s="15">
        <f t="shared" si="6"/>
        <v>24.46875</v>
      </c>
    </row>
    <row r="209" spans="2:11" ht="12.75">
      <c r="B209">
        <f t="shared" si="5"/>
        <v>81.6875</v>
      </c>
      <c r="J209" s="15">
        <v>49</v>
      </c>
      <c r="K209" s="15">
        <f t="shared" si="6"/>
        <v>24.5</v>
      </c>
    </row>
    <row r="210" spans="2:11" ht="12.75">
      <c r="B210">
        <f t="shared" si="5"/>
        <v>81.75</v>
      </c>
      <c r="J210" s="15">
        <v>49.0625</v>
      </c>
      <c r="K210" s="15">
        <f t="shared" si="6"/>
        <v>24.53125</v>
      </c>
    </row>
    <row r="211" spans="2:11" ht="12.75">
      <c r="B211">
        <f t="shared" si="5"/>
        <v>81.8125</v>
      </c>
      <c r="J211" s="15">
        <v>49.125</v>
      </c>
      <c r="K211" s="15">
        <f t="shared" si="6"/>
        <v>24.5625</v>
      </c>
    </row>
    <row r="212" spans="2:11" ht="12.75">
      <c r="B212">
        <f t="shared" si="5"/>
        <v>81.875</v>
      </c>
      <c r="J212" s="15">
        <v>49.1875</v>
      </c>
      <c r="K212" s="15">
        <f t="shared" si="6"/>
        <v>24.59375</v>
      </c>
    </row>
    <row r="213" spans="2:11" ht="12.75">
      <c r="B213">
        <f t="shared" si="5"/>
        <v>81.9375</v>
      </c>
      <c r="J213" s="15">
        <v>49.25</v>
      </c>
      <c r="K213" s="15">
        <f t="shared" si="6"/>
        <v>24.625</v>
      </c>
    </row>
    <row r="214" spans="2:11" ht="12.75">
      <c r="B214">
        <f t="shared" si="5"/>
        <v>82</v>
      </c>
      <c r="J214" s="15">
        <v>49.3125</v>
      </c>
      <c r="K214" s="15">
        <f t="shared" si="6"/>
        <v>24.65625</v>
      </c>
    </row>
    <row r="215" spans="2:11" ht="12.75">
      <c r="B215">
        <f t="shared" si="5"/>
        <v>82.0625</v>
      </c>
      <c r="J215" s="15">
        <v>49.375</v>
      </c>
      <c r="K215" s="15">
        <f t="shared" si="6"/>
        <v>24.6875</v>
      </c>
    </row>
    <row r="216" spans="2:11" ht="12.75">
      <c r="B216">
        <f t="shared" si="5"/>
        <v>82.125</v>
      </c>
      <c r="J216" s="15">
        <v>49.4375</v>
      </c>
      <c r="K216" s="15">
        <f t="shared" si="6"/>
        <v>24.71875</v>
      </c>
    </row>
    <row r="217" spans="2:11" ht="12.75">
      <c r="B217">
        <f t="shared" si="5"/>
        <v>82.1875</v>
      </c>
      <c r="C217">
        <v>20.25</v>
      </c>
      <c r="D217">
        <v>20.5</v>
      </c>
      <c r="J217" s="15">
        <v>49.5</v>
      </c>
      <c r="K217" s="15">
        <f t="shared" si="6"/>
        <v>24.75</v>
      </c>
    </row>
    <row r="218" spans="2:11" ht="12.75">
      <c r="B218">
        <f t="shared" si="5"/>
        <v>82.25</v>
      </c>
      <c r="J218" s="15">
        <v>49.5625</v>
      </c>
      <c r="K218" s="15">
        <f t="shared" si="6"/>
        <v>24.78125</v>
      </c>
    </row>
    <row r="219" spans="2:11" ht="12.75">
      <c r="B219">
        <f t="shared" si="5"/>
        <v>82.3125</v>
      </c>
      <c r="J219" s="15">
        <v>49.625</v>
      </c>
      <c r="K219" s="15">
        <f t="shared" si="6"/>
        <v>24.8125</v>
      </c>
    </row>
    <row r="220" spans="2:11" ht="12.75">
      <c r="B220">
        <f t="shared" si="5"/>
        <v>82.375</v>
      </c>
      <c r="J220" s="15">
        <v>49.6875</v>
      </c>
      <c r="K220" s="15">
        <f t="shared" si="6"/>
        <v>24.84375</v>
      </c>
    </row>
    <row r="221" spans="2:11" ht="12.75">
      <c r="B221">
        <f t="shared" si="5"/>
        <v>82.4375</v>
      </c>
      <c r="J221" s="15">
        <v>49.75</v>
      </c>
      <c r="K221" s="15">
        <f t="shared" si="6"/>
        <v>24.875</v>
      </c>
    </row>
    <row r="222" spans="2:11" ht="12.75">
      <c r="B222">
        <f t="shared" si="5"/>
        <v>82.5</v>
      </c>
      <c r="J222" s="15">
        <v>49.8125</v>
      </c>
      <c r="K222" s="15">
        <f t="shared" si="6"/>
        <v>24.90625</v>
      </c>
    </row>
    <row r="223" spans="2:11" ht="12.75">
      <c r="B223">
        <f t="shared" si="5"/>
        <v>82.5625</v>
      </c>
      <c r="J223" s="15">
        <v>49.875</v>
      </c>
      <c r="K223" s="15">
        <f t="shared" si="6"/>
        <v>24.9375</v>
      </c>
    </row>
    <row r="224" spans="2:11" ht="12.75">
      <c r="B224">
        <f t="shared" si="5"/>
        <v>82.625</v>
      </c>
      <c r="J224" s="15">
        <v>49.9375</v>
      </c>
      <c r="K224" s="15">
        <f t="shared" si="6"/>
        <v>24.96875</v>
      </c>
    </row>
    <row r="225" spans="2:11" ht="12.75">
      <c r="B225">
        <f t="shared" si="5"/>
        <v>82.6875</v>
      </c>
      <c r="J225" s="15">
        <v>50</v>
      </c>
      <c r="K225" s="15">
        <f t="shared" si="6"/>
        <v>25</v>
      </c>
    </row>
    <row r="226" spans="2:11" ht="12.75">
      <c r="B226">
        <f t="shared" si="5"/>
        <v>82.75</v>
      </c>
      <c r="J226" s="15">
        <v>50.0625</v>
      </c>
      <c r="K226" s="15">
        <f t="shared" si="6"/>
        <v>25.03125</v>
      </c>
    </row>
    <row r="227" spans="2:11" ht="12.75">
      <c r="B227">
        <f t="shared" si="5"/>
        <v>82.8125</v>
      </c>
      <c r="J227" s="15">
        <v>50.125</v>
      </c>
      <c r="K227" s="15">
        <f t="shared" si="6"/>
        <v>25.0625</v>
      </c>
    </row>
    <row r="228" spans="2:11" ht="12.75">
      <c r="B228">
        <f t="shared" si="5"/>
        <v>82.875</v>
      </c>
      <c r="J228" s="15">
        <v>50.1875</v>
      </c>
      <c r="K228" s="15">
        <f t="shared" si="6"/>
        <v>25.09375</v>
      </c>
    </row>
    <row r="229" spans="2:11" ht="12.75">
      <c r="B229">
        <f t="shared" si="5"/>
        <v>82.9375</v>
      </c>
      <c r="J229" s="15">
        <v>50.25</v>
      </c>
      <c r="K229" s="15">
        <f t="shared" si="6"/>
        <v>25.125</v>
      </c>
    </row>
    <row r="230" spans="2:11" ht="12.75">
      <c r="B230">
        <f t="shared" si="5"/>
        <v>83</v>
      </c>
      <c r="J230" s="15">
        <v>50.3125</v>
      </c>
      <c r="K230" s="15">
        <f t="shared" si="6"/>
        <v>25.15625</v>
      </c>
    </row>
    <row r="231" spans="2:11" ht="12.75">
      <c r="B231">
        <f t="shared" si="5"/>
        <v>83.0625</v>
      </c>
      <c r="J231" s="15">
        <v>50.375</v>
      </c>
      <c r="K231" s="15">
        <f t="shared" si="6"/>
        <v>25.1875</v>
      </c>
    </row>
    <row r="232" spans="2:11" ht="12.75">
      <c r="B232">
        <f t="shared" si="5"/>
        <v>83.125</v>
      </c>
      <c r="J232" s="15">
        <v>50.4375</v>
      </c>
      <c r="K232" s="15">
        <f t="shared" si="6"/>
        <v>25.21875</v>
      </c>
    </row>
    <row r="233" spans="2:11" ht="12.75">
      <c r="B233">
        <f t="shared" si="5"/>
        <v>83.1875</v>
      </c>
      <c r="J233" s="15">
        <v>50.5</v>
      </c>
      <c r="K233" s="15">
        <f t="shared" si="6"/>
        <v>25.25</v>
      </c>
    </row>
    <row r="234" spans="2:11" ht="12.75">
      <c r="B234">
        <f t="shared" si="5"/>
        <v>83.25</v>
      </c>
      <c r="J234" s="15">
        <v>50.5625</v>
      </c>
      <c r="K234" s="15">
        <f t="shared" si="6"/>
        <v>25.28125</v>
      </c>
    </row>
    <row r="235" spans="2:11" ht="12.75">
      <c r="B235">
        <f t="shared" si="5"/>
        <v>83.3125</v>
      </c>
      <c r="J235" s="15">
        <v>50.625</v>
      </c>
      <c r="K235" s="15">
        <f t="shared" si="6"/>
        <v>25.3125</v>
      </c>
    </row>
    <row r="236" spans="2:11" ht="12.75">
      <c r="B236">
        <f t="shared" si="5"/>
        <v>83.375</v>
      </c>
      <c r="J236" s="15">
        <v>50.6875</v>
      </c>
      <c r="K236" s="15">
        <f t="shared" si="6"/>
        <v>25.34375</v>
      </c>
    </row>
    <row r="237" spans="2:11" ht="12.75">
      <c r="B237">
        <f t="shared" si="5"/>
        <v>83.4375</v>
      </c>
      <c r="J237" s="15">
        <v>50.75</v>
      </c>
      <c r="K237" s="15">
        <f t="shared" si="6"/>
        <v>25.375</v>
      </c>
    </row>
    <row r="238" spans="2:11" ht="12.75">
      <c r="B238">
        <f t="shared" si="5"/>
        <v>83.5</v>
      </c>
      <c r="J238" s="15">
        <v>50.8125</v>
      </c>
      <c r="K238" s="15">
        <f t="shared" si="6"/>
        <v>25.40625</v>
      </c>
    </row>
    <row r="239" spans="2:11" ht="12.75">
      <c r="B239">
        <f t="shared" si="5"/>
        <v>83.5625</v>
      </c>
      <c r="J239" s="15">
        <v>50.875</v>
      </c>
      <c r="K239" s="15">
        <f t="shared" si="6"/>
        <v>25.4375</v>
      </c>
    </row>
    <row r="240" spans="2:11" ht="12.75">
      <c r="B240">
        <f t="shared" si="5"/>
        <v>83.625</v>
      </c>
      <c r="J240" s="15">
        <v>50.9375</v>
      </c>
      <c r="K240" s="15">
        <f t="shared" si="6"/>
        <v>25.46875</v>
      </c>
    </row>
    <row r="241" spans="2:11" ht="12.75">
      <c r="B241">
        <f t="shared" si="5"/>
        <v>83.6875</v>
      </c>
      <c r="J241" s="15">
        <v>51</v>
      </c>
      <c r="K241" s="15">
        <f t="shared" si="6"/>
        <v>25.5</v>
      </c>
    </row>
    <row r="242" spans="2:11" ht="12.75">
      <c r="B242">
        <f t="shared" si="5"/>
        <v>83.75</v>
      </c>
      <c r="J242" s="15">
        <v>51.0625</v>
      </c>
      <c r="K242" s="15">
        <f t="shared" si="6"/>
        <v>25.53125</v>
      </c>
    </row>
    <row r="243" spans="2:11" ht="12.75">
      <c r="B243">
        <f t="shared" si="5"/>
        <v>83.8125</v>
      </c>
      <c r="J243" s="15">
        <v>51.125</v>
      </c>
      <c r="K243" s="15">
        <f t="shared" si="6"/>
        <v>25.5625</v>
      </c>
    </row>
    <row r="244" spans="2:11" ht="12.75">
      <c r="B244">
        <f t="shared" si="5"/>
        <v>83.875</v>
      </c>
      <c r="J244" s="15">
        <v>51.1875</v>
      </c>
      <c r="K244" s="15">
        <f t="shared" si="6"/>
        <v>25.59375</v>
      </c>
    </row>
    <row r="245" spans="2:11" ht="12.75">
      <c r="B245">
        <f t="shared" si="5"/>
        <v>83.9375</v>
      </c>
      <c r="J245" s="15">
        <v>51.25</v>
      </c>
      <c r="K245" s="15">
        <f t="shared" si="6"/>
        <v>25.625</v>
      </c>
    </row>
    <row r="246" spans="2:11" ht="12.75">
      <c r="B246">
        <f t="shared" si="5"/>
        <v>84</v>
      </c>
      <c r="J246" s="15">
        <v>51.3125</v>
      </c>
      <c r="K246" s="15">
        <f t="shared" si="6"/>
        <v>25.65625</v>
      </c>
    </row>
    <row r="247" spans="2:11" ht="12.75">
      <c r="B247">
        <f t="shared" si="5"/>
        <v>84.0625</v>
      </c>
      <c r="J247" s="15">
        <v>51.375</v>
      </c>
      <c r="K247" s="15">
        <f t="shared" si="6"/>
        <v>25.6875</v>
      </c>
    </row>
    <row r="248" spans="2:11" ht="12.75">
      <c r="B248">
        <f t="shared" si="5"/>
        <v>84.125</v>
      </c>
      <c r="J248" s="15">
        <v>51.4375</v>
      </c>
      <c r="K248" s="15">
        <f t="shared" si="6"/>
        <v>25.71875</v>
      </c>
    </row>
    <row r="249" spans="2:11" ht="12.75">
      <c r="B249">
        <f t="shared" si="5"/>
        <v>84.1875</v>
      </c>
      <c r="J249" s="15">
        <v>51.5</v>
      </c>
      <c r="K249" s="15">
        <f t="shared" si="6"/>
        <v>25.75</v>
      </c>
    </row>
    <row r="250" spans="2:11" ht="12.75">
      <c r="B250">
        <f aca="true" t="shared" si="7" ref="B250:B313">B249+0.0625</f>
        <v>84.25</v>
      </c>
      <c r="J250" s="15">
        <v>51.5625</v>
      </c>
      <c r="K250" s="15">
        <f t="shared" si="6"/>
        <v>25.78125</v>
      </c>
    </row>
    <row r="251" spans="2:11" ht="12.75">
      <c r="B251">
        <f t="shared" si="7"/>
        <v>84.3125</v>
      </c>
      <c r="J251" s="15">
        <v>51.625</v>
      </c>
      <c r="K251" s="15">
        <f t="shared" si="6"/>
        <v>25.8125</v>
      </c>
    </row>
    <row r="252" spans="2:11" ht="12.75">
      <c r="B252">
        <f t="shared" si="7"/>
        <v>84.375</v>
      </c>
      <c r="J252" s="15">
        <v>51.6875</v>
      </c>
      <c r="K252" s="15">
        <f t="shared" si="6"/>
        <v>25.84375</v>
      </c>
    </row>
    <row r="253" spans="2:11" ht="12.75">
      <c r="B253">
        <f t="shared" si="7"/>
        <v>84.4375</v>
      </c>
      <c r="J253" s="15">
        <v>51.75</v>
      </c>
      <c r="K253" s="15">
        <f t="shared" si="6"/>
        <v>25.875</v>
      </c>
    </row>
    <row r="254" spans="2:11" ht="12.75">
      <c r="B254">
        <f t="shared" si="7"/>
        <v>84.5</v>
      </c>
      <c r="J254" s="15">
        <v>51.8125</v>
      </c>
      <c r="K254" s="15">
        <f t="shared" si="6"/>
        <v>25.90625</v>
      </c>
    </row>
    <row r="255" spans="2:11" ht="12.75">
      <c r="B255">
        <f t="shared" si="7"/>
        <v>84.5625</v>
      </c>
      <c r="J255" s="15">
        <v>51.875</v>
      </c>
      <c r="K255" s="15">
        <f t="shared" si="6"/>
        <v>25.9375</v>
      </c>
    </row>
    <row r="256" spans="2:11" ht="12.75">
      <c r="B256">
        <f t="shared" si="7"/>
        <v>84.625</v>
      </c>
      <c r="J256" s="15">
        <v>51.9375</v>
      </c>
      <c r="K256" s="15">
        <f t="shared" si="6"/>
        <v>25.96875</v>
      </c>
    </row>
    <row r="257" spans="2:11" ht="12.75">
      <c r="B257">
        <f t="shared" si="7"/>
        <v>84.6875</v>
      </c>
      <c r="J257" s="15">
        <v>52</v>
      </c>
      <c r="K257" s="15">
        <f t="shared" si="6"/>
        <v>26</v>
      </c>
    </row>
    <row r="258" spans="2:11" ht="12.75">
      <c r="B258">
        <f t="shared" si="7"/>
        <v>84.75</v>
      </c>
      <c r="J258" s="15">
        <v>52.0625</v>
      </c>
      <c r="K258" s="15">
        <f aca="true" t="shared" si="8" ref="K258:K321">J258*0.5</f>
        <v>26.03125</v>
      </c>
    </row>
    <row r="259" spans="2:11" ht="12.75">
      <c r="B259">
        <f t="shared" si="7"/>
        <v>84.8125</v>
      </c>
      <c r="J259" s="15">
        <v>52.125</v>
      </c>
      <c r="K259" s="15">
        <f t="shared" si="8"/>
        <v>26.0625</v>
      </c>
    </row>
    <row r="260" spans="2:11" ht="12.75">
      <c r="B260">
        <f t="shared" si="7"/>
        <v>84.875</v>
      </c>
      <c r="J260" s="15">
        <v>52.1875</v>
      </c>
      <c r="K260" s="15">
        <f t="shared" si="8"/>
        <v>26.09375</v>
      </c>
    </row>
    <row r="261" spans="2:11" ht="12.75">
      <c r="B261">
        <f t="shared" si="7"/>
        <v>84.9375</v>
      </c>
      <c r="J261" s="15">
        <v>52.25</v>
      </c>
      <c r="K261" s="15">
        <f t="shared" si="8"/>
        <v>26.125</v>
      </c>
    </row>
    <row r="262" spans="2:11" ht="12.75">
      <c r="B262">
        <f t="shared" si="7"/>
        <v>85</v>
      </c>
      <c r="J262" s="15">
        <v>52.3125</v>
      </c>
      <c r="K262" s="15">
        <f t="shared" si="8"/>
        <v>26.15625</v>
      </c>
    </row>
    <row r="263" spans="2:11" ht="12.75">
      <c r="B263">
        <f t="shared" si="7"/>
        <v>85.0625</v>
      </c>
      <c r="J263" s="15">
        <v>52.375</v>
      </c>
      <c r="K263" s="15">
        <f t="shared" si="8"/>
        <v>26.1875</v>
      </c>
    </row>
    <row r="264" spans="2:11" ht="12.75">
      <c r="B264">
        <f t="shared" si="7"/>
        <v>85.125</v>
      </c>
      <c r="J264" s="15">
        <v>52.4375</v>
      </c>
      <c r="K264" s="15">
        <f t="shared" si="8"/>
        <v>26.21875</v>
      </c>
    </row>
    <row r="265" spans="2:11" ht="12.75">
      <c r="B265">
        <f t="shared" si="7"/>
        <v>85.1875</v>
      </c>
      <c r="J265" s="15">
        <v>52.5</v>
      </c>
      <c r="K265" s="15">
        <f t="shared" si="8"/>
        <v>26.25</v>
      </c>
    </row>
    <row r="266" spans="2:11" ht="12.75">
      <c r="B266">
        <f t="shared" si="7"/>
        <v>85.25</v>
      </c>
      <c r="J266" s="15">
        <v>52.5625</v>
      </c>
      <c r="K266" s="15">
        <f t="shared" si="8"/>
        <v>26.28125</v>
      </c>
    </row>
    <row r="267" spans="2:11" ht="12.75">
      <c r="B267">
        <f t="shared" si="7"/>
        <v>85.3125</v>
      </c>
      <c r="J267" s="15">
        <v>52.625</v>
      </c>
      <c r="K267" s="15">
        <f t="shared" si="8"/>
        <v>26.3125</v>
      </c>
    </row>
    <row r="268" spans="2:11" ht="12.75">
      <c r="B268">
        <f t="shared" si="7"/>
        <v>85.375</v>
      </c>
      <c r="J268" s="15">
        <v>52.6875</v>
      </c>
      <c r="K268" s="15">
        <f t="shared" si="8"/>
        <v>26.34375</v>
      </c>
    </row>
    <row r="269" spans="2:11" ht="12.75">
      <c r="B269">
        <f t="shared" si="7"/>
        <v>85.4375</v>
      </c>
      <c r="J269" s="15">
        <v>52.75</v>
      </c>
      <c r="K269" s="15">
        <f t="shared" si="8"/>
        <v>26.375</v>
      </c>
    </row>
    <row r="270" spans="2:11" ht="12.75">
      <c r="B270">
        <f t="shared" si="7"/>
        <v>85.5</v>
      </c>
      <c r="J270" s="15">
        <v>52.8125</v>
      </c>
      <c r="K270" s="15">
        <f t="shared" si="8"/>
        <v>26.40625</v>
      </c>
    </row>
    <row r="271" spans="2:11" ht="12.75">
      <c r="B271">
        <f t="shared" si="7"/>
        <v>85.5625</v>
      </c>
      <c r="J271" s="15">
        <v>52.875</v>
      </c>
      <c r="K271" s="15">
        <f t="shared" si="8"/>
        <v>26.4375</v>
      </c>
    </row>
    <row r="272" spans="2:11" ht="12.75">
      <c r="B272">
        <f t="shared" si="7"/>
        <v>85.625</v>
      </c>
      <c r="J272" s="15">
        <v>52.9375</v>
      </c>
      <c r="K272" s="15">
        <f t="shared" si="8"/>
        <v>26.46875</v>
      </c>
    </row>
    <row r="273" spans="2:11" ht="12.75">
      <c r="B273">
        <f t="shared" si="7"/>
        <v>85.6875</v>
      </c>
      <c r="J273" s="15">
        <v>53</v>
      </c>
      <c r="K273" s="15">
        <f t="shared" si="8"/>
        <v>26.5</v>
      </c>
    </row>
    <row r="274" spans="2:11" ht="12.75">
      <c r="B274">
        <f t="shared" si="7"/>
        <v>85.75</v>
      </c>
      <c r="J274" s="15">
        <v>53.0625</v>
      </c>
      <c r="K274" s="15">
        <f t="shared" si="8"/>
        <v>26.53125</v>
      </c>
    </row>
    <row r="275" spans="2:11" ht="12.75">
      <c r="B275">
        <f t="shared" si="7"/>
        <v>85.8125</v>
      </c>
      <c r="J275" s="15">
        <v>53.125</v>
      </c>
      <c r="K275" s="15">
        <f t="shared" si="8"/>
        <v>26.5625</v>
      </c>
    </row>
    <row r="276" spans="2:11" ht="12.75">
      <c r="B276">
        <f t="shared" si="7"/>
        <v>85.875</v>
      </c>
      <c r="J276" s="15">
        <v>53.1875</v>
      </c>
      <c r="K276" s="15">
        <f t="shared" si="8"/>
        <v>26.59375</v>
      </c>
    </row>
    <row r="277" spans="2:11" ht="12.75">
      <c r="B277">
        <f t="shared" si="7"/>
        <v>85.9375</v>
      </c>
      <c r="J277" s="15">
        <v>53.25</v>
      </c>
      <c r="K277" s="15">
        <f t="shared" si="8"/>
        <v>26.625</v>
      </c>
    </row>
    <row r="278" spans="2:11" ht="12.75">
      <c r="B278">
        <f t="shared" si="7"/>
        <v>86</v>
      </c>
      <c r="J278" s="15">
        <v>53.3125</v>
      </c>
      <c r="K278" s="15">
        <f t="shared" si="8"/>
        <v>26.65625</v>
      </c>
    </row>
    <row r="279" spans="2:11" ht="12.75">
      <c r="B279">
        <f t="shared" si="7"/>
        <v>86.0625</v>
      </c>
      <c r="J279" s="15">
        <v>53.375</v>
      </c>
      <c r="K279" s="15">
        <f t="shared" si="8"/>
        <v>26.6875</v>
      </c>
    </row>
    <row r="280" spans="2:11" ht="12.75">
      <c r="B280">
        <f t="shared" si="7"/>
        <v>86.125</v>
      </c>
      <c r="J280" s="15">
        <v>53.4375</v>
      </c>
      <c r="K280" s="15">
        <f t="shared" si="8"/>
        <v>26.71875</v>
      </c>
    </row>
    <row r="281" spans="2:11" ht="12.75">
      <c r="B281">
        <f t="shared" si="7"/>
        <v>86.1875</v>
      </c>
      <c r="J281" s="15">
        <v>53.5</v>
      </c>
      <c r="K281" s="15">
        <f t="shared" si="8"/>
        <v>26.75</v>
      </c>
    </row>
    <row r="282" spans="2:11" ht="12.75">
      <c r="B282">
        <f t="shared" si="7"/>
        <v>86.25</v>
      </c>
      <c r="J282" s="15">
        <v>53.5625</v>
      </c>
      <c r="K282" s="15">
        <f t="shared" si="8"/>
        <v>26.78125</v>
      </c>
    </row>
    <row r="283" spans="2:11" ht="12.75">
      <c r="B283">
        <f t="shared" si="7"/>
        <v>86.3125</v>
      </c>
      <c r="J283" s="15">
        <v>53.625</v>
      </c>
      <c r="K283" s="15">
        <f t="shared" si="8"/>
        <v>26.8125</v>
      </c>
    </row>
    <row r="284" spans="2:11" ht="12.75">
      <c r="B284">
        <f t="shared" si="7"/>
        <v>86.375</v>
      </c>
      <c r="J284" s="15">
        <v>53.6875</v>
      </c>
      <c r="K284" s="15">
        <f t="shared" si="8"/>
        <v>26.84375</v>
      </c>
    </row>
    <row r="285" spans="2:11" ht="12.75">
      <c r="B285">
        <f t="shared" si="7"/>
        <v>86.4375</v>
      </c>
      <c r="J285" s="15">
        <v>53.75</v>
      </c>
      <c r="K285" s="15">
        <f t="shared" si="8"/>
        <v>26.875</v>
      </c>
    </row>
    <row r="286" spans="2:11" ht="12.75">
      <c r="B286">
        <f t="shared" si="7"/>
        <v>86.5</v>
      </c>
      <c r="J286" s="15">
        <v>53.8125</v>
      </c>
      <c r="K286" s="15">
        <f t="shared" si="8"/>
        <v>26.90625</v>
      </c>
    </row>
    <row r="287" spans="2:11" ht="12.75">
      <c r="B287">
        <f t="shared" si="7"/>
        <v>86.5625</v>
      </c>
      <c r="J287" s="15">
        <v>53.875</v>
      </c>
      <c r="K287" s="15">
        <f t="shared" si="8"/>
        <v>26.9375</v>
      </c>
    </row>
    <row r="288" spans="2:11" ht="12.75">
      <c r="B288">
        <f t="shared" si="7"/>
        <v>86.625</v>
      </c>
      <c r="J288" s="15">
        <v>53.9375</v>
      </c>
      <c r="K288" s="15">
        <f t="shared" si="8"/>
        <v>26.96875</v>
      </c>
    </row>
    <row r="289" spans="2:11" ht="12.75">
      <c r="B289">
        <f t="shared" si="7"/>
        <v>86.6875</v>
      </c>
      <c r="J289" s="15">
        <v>54</v>
      </c>
      <c r="K289" s="15">
        <f t="shared" si="8"/>
        <v>27</v>
      </c>
    </row>
    <row r="290" spans="2:11" ht="12.75">
      <c r="B290">
        <f t="shared" si="7"/>
        <v>86.75</v>
      </c>
      <c r="J290" s="15">
        <v>54.0625</v>
      </c>
      <c r="K290" s="15">
        <f t="shared" si="8"/>
        <v>27.03125</v>
      </c>
    </row>
    <row r="291" spans="2:11" ht="12.75">
      <c r="B291">
        <f t="shared" si="7"/>
        <v>86.8125</v>
      </c>
      <c r="J291" s="15">
        <v>54.125</v>
      </c>
      <c r="K291" s="15">
        <f t="shared" si="8"/>
        <v>27.0625</v>
      </c>
    </row>
    <row r="292" spans="2:11" ht="12.75">
      <c r="B292">
        <f t="shared" si="7"/>
        <v>86.875</v>
      </c>
      <c r="J292" s="15">
        <v>54.1875</v>
      </c>
      <c r="K292" s="15">
        <f t="shared" si="8"/>
        <v>27.09375</v>
      </c>
    </row>
    <row r="293" spans="2:11" ht="12.75">
      <c r="B293">
        <f t="shared" si="7"/>
        <v>86.9375</v>
      </c>
      <c r="J293" s="15">
        <v>54.25</v>
      </c>
      <c r="K293" s="15">
        <f t="shared" si="8"/>
        <v>27.125</v>
      </c>
    </row>
    <row r="294" spans="2:11" ht="12.75">
      <c r="B294">
        <f t="shared" si="7"/>
        <v>87</v>
      </c>
      <c r="J294" s="15">
        <v>54.3125</v>
      </c>
      <c r="K294" s="15">
        <f t="shared" si="8"/>
        <v>27.15625</v>
      </c>
    </row>
    <row r="295" spans="2:11" ht="12.75">
      <c r="B295">
        <f t="shared" si="7"/>
        <v>87.0625</v>
      </c>
      <c r="J295" s="15">
        <v>54.375</v>
      </c>
      <c r="K295" s="15">
        <f t="shared" si="8"/>
        <v>27.1875</v>
      </c>
    </row>
    <row r="296" spans="2:11" ht="12.75">
      <c r="B296">
        <f t="shared" si="7"/>
        <v>87.125</v>
      </c>
      <c r="J296" s="15">
        <v>54.4375</v>
      </c>
      <c r="K296" s="15">
        <f t="shared" si="8"/>
        <v>27.21875</v>
      </c>
    </row>
    <row r="297" spans="2:11" ht="12.75">
      <c r="B297">
        <f t="shared" si="7"/>
        <v>87.1875</v>
      </c>
      <c r="J297" s="15">
        <v>54.5</v>
      </c>
      <c r="K297" s="15">
        <f t="shared" si="8"/>
        <v>27.25</v>
      </c>
    </row>
    <row r="298" spans="2:11" ht="12.75">
      <c r="B298">
        <f t="shared" si="7"/>
        <v>87.25</v>
      </c>
      <c r="J298" s="15">
        <v>54.5625</v>
      </c>
      <c r="K298" s="15">
        <f t="shared" si="8"/>
        <v>27.28125</v>
      </c>
    </row>
    <row r="299" spans="2:11" ht="12.75">
      <c r="B299">
        <f t="shared" si="7"/>
        <v>87.3125</v>
      </c>
      <c r="J299" s="15">
        <v>54.625</v>
      </c>
      <c r="K299" s="15">
        <f t="shared" si="8"/>
        <v>27.3125</v>
      </c>
    </row>
    <row r="300" spans="2:11" ht="12.75">
      <c r="B300">
        <f t="shared" si="7"/>
        <v>87.375</v>
      </c>
      <c r="J300" s="15">
        <v>54.6875</v>
      </c>
      <c r="K300" s="15">
        <f t="shared" si="8"/>
        <v>27.34375</v>
      </c>
    </row>
    <row r="301" spans="2:11" ht="12.75">
      <c r="B301">
        <f t="shared" si="7"/>
        <v>87.4375</v>
      </c>
      <c r="J301" s="15">
        <v>54.75</v>
      </c>
      <c r="K301" s="15">
        <f t="shared" si="8"/>
        <v>27.375</v>
      </c>
    </row>
    <row r="302" spans="2:11" ht="12.75">
      <c r="B302">
        <f t="shared" si="7"/>
        <v>87.5</v>
      </c>
      <c r="J302" s="15">
        <v>54.8125</v>
      </c>
      <c r="K302" s="15">
        <f t="shared" si="8"/>
        <v>27.40625</v>
      </c>
    </row>
    <row r="303" spans="2:11" ht="12.75">
      <c r="B303">
        <f t="shared" si="7"/>
        <v>87.5625</v>
      </c>
      <c r="J303" s="15">
        <v>54.875</v>
      </c>
      <c r="K303" s="15">
        <f t="shared" si="8"/>
        <v>27.4375</v>
      </c>
    </row>
    <row r="304" spans="2:11" ht="12.75">
      <c r="B304">
        <f t="shared" si="7"/>
        <v>87.625</v>
      </c>
      <c r="J304" s="15">
        <v>54.9375</v>
      </c>
      <c r="K304" s="15">
        <f t="shared" si="8"/>
        <v>27.46875</v>
      </c>
    </row>
    <row r="305" spans="2:11" ht="12.75">
      <c r="B305">
        <f t="shared" si="7"/>
        <v>87.6875</v>
      </c>
      <c r="J305" s="15">
        <v>55</v>
      </c>
      <c r="K305" s="15">
        <f t="shared" si="8"/>
        <v>27.5</v>
      </c>
    </row>
    <row r="306" spans="2:11" ht="12.75">
      <c r="B306">
        <f t="shared" si="7"/>
        <v>87.75</v>
      </c>
      <c r="J306" s="15">
        <v>55.0625</v>
      </c>
      <c r="K306" s="15">
        <f t="shared" si="8"/>
        <v>27.53125</v>
      </c>
    </row>
    <row r="307" spans="2:11" ht="12.75">
      <c r="B307">
        <f t="shared" si="7"/>
        <v>87.8125</v>
      </c>
      <c r="J307" s="15">
        <v>55.125</v>
      </c>
      <c r="K307" s="15">
        <f t="shared" si="8"/>
        <v>27.5625</v>
      </c>
    </row>
    <row r="308" spans="2:11" ht="12.75">
      <c r="B308">
        <f t="shared" si="7"/>
        <v>87.875</v>
      </c>
      <c r="J308" s="15">
        <v>55.1875</v>
      </c>
      <c r="K308" s="15">
        <f t="shared" si="8"/>
        <v>27.59375</v>
      </c>
    </row>
    <row r="309" spans="2:11" ht="12.75">
      <c r="B309">
        <f t="shared" si="7"/>
        <v>87.9375</v>
      </c>
      <c r="J309" s="15">
        <v>55.25</v>
      </c>
      <c r="K309" s="15">
        <f t="shared" si="8"/>
        <v>27.625</v>
      </c>
    </row>
    <row r="310" spans="2:11" ht="12.75">
      <c r="B310">
        <f t="shared" si="7"/>
        <v>88</v>
      </c>
      <c r="J310" s="15">
        <v>55.3125</v>
      </c>
      <c r="K310" s="15">
        <f t="shared" si="8"/>
        <v>27.65625</v>
      </c>
    </row>
    <row r="311" spans="2:11" ht="12.75">
      <c r="B311">
        <f t="shared" si="7"/>
        <v>88.0625</v>
      </c>
      <c r="J311" s="15">
        <v>55.375</v>
      </c>
      <c r="K311" s="15">
        <f t="shared" si="8"/>
        <v>27.6875</v>
      </c>
    </row>
    <row r="312" spans="2:11" ht="12.75">
      <c r="B312">
        <f t="shared" si="7"/>
        <v>88.125</v>
      </c>
      <c r="J312" s="15">
        <v>55.4375</v>
      </c>
      <c r="K312" s="15">
        <f t="shared" si="8"/>
        <v>27.71875</v>
      </c>
    </row>
    <row r="313" spans="2:11" ht="12.75">
      <c r="B313">
        <f t="shared" si="7"/>
        <v>88.1875</v>
      </c>
      <c r="J313" s="15">
        <v>55.5</v>
      </c>
      <c r="K313" s="15">
        <f t="shared" si="8"/>
        <v>27.75</v>
      </c>
    </row>
    <row r="314" spans="2:11" ht="12.75">
      <c r="B314">
        <f aca="true" t="shared" si="9" ref="B314:B377">B313+0.0625</f>
        <v>88.25</v>
      </c>
      <c r="J314" s="15">
        <v>55.5625</v>
      </c>
      <c r="K314" s="15">
        <f t="shared" si="8"/>
        <v>27.78125</v>
      </c>
    </row>
    <row r="315" spans="2:11" ht="12.75">
      <c r="B315">
        <f t="shared" si="9"/>
        <v>88.3125</v>
      </c>
      <c r="J315" s="15">
        <v>55.625</v>
      </c>
      <c r="K315" s="15">
        <f t="shared" si="8"/>
        <v>27.8125</v>
      </c>
    </row>
    <row r="316" spans="2:11" ht="12.75">
      <c r="B316">
        <f t="shared" si="9"/>
        <v>88.375</v>
      </c>
      <c r="J316" s="15">
        <v>55.6875</v>
      </c>
      <c r="K316" s="15">
        <f t="shared" si="8"/>
        <v>27.84375</v>
      </c>
    </row>
    <row r="317" spans="2:11" ht="12.75">
      <c r="B317">
        <f t="shared" si="9"/>
        <v>88.4375</v>
      </c>
      <c r="J317" s="15">
        <v>55.75</v>
      </c>
      <c r="K317" s="15">
        <f t="shared" si="8"/>
        <v>27.875</v>
      </c>
    </row>
    <row r="318" spans="2:11" ht="12.75">
      <c r="B318">
        <f t="shared" si="9"/>
        <v>88.5</v>
      </c>
      <c r="J318" s="15">
        <v>55.8125</v>
      </c>
      <c r="K318" s="15">
        <f t="shared" si="8"/>
        <v>27.90625</v>
      </c>
    </row>
    <row r="319" spans="2:11" ht="12.75">
      <c r="B319">
        <f t="shared" si="9"/>
        <v>88.5625</v>
      </c>
      <c r="J319" s="15">
        <v>55.875</v>
      </c>
      <c r="K319" s="15">
        <f t="shared" si="8"/>
        <v>27.9375</v>
      </c>
    </row>
    <row r="320" spans="2:11" ht="12.75">
      <c r="B320">
        <f t="shared" si="9"/>
        <v>88.625</v>
      </c>
      <c r="J320" s="15">
        <v>55.9375</v>
      </c>
      <c r="K320" s="15">
        <f t="shared" si="8"/>
        <v>27.96875</v>
      </c>
    </row>
    <row r="321" spans="2:11" ht="12.75">
      <c r="B321">
        <f t="shared" si="9"/>
        <v>88.6875</v>
      </c>
      <c r="J321" s="15">
        <v>56</v>
      </c>
      <c r="K321" s="15">
        <f t="shared" si="8"/>
        <v>28</v>
      </c>
    </row>
    <row r="322" spans="2:11" ht="12.75">
      <c r="B322">
        <f t="shared" si="9"/>
        <v>88.75</v>
      </c>
      <c r="J322" s="15">
        <v>56.0625</v>
      </c>
      <c r="K322" s="15">
        <f aca="true" t="shared" si="10" ref="K322:K384">J322*0.5</f>
        <v>28.03125</v>
      </c>
    </row>
    <row r="323" spans="2:11" ht="12.75">
      <c r="B323">
        <f t="shared" si="9"/>
        <v>88.8125</v>
      </c>
      <c r="J323" s="15">
        <v>56.125</v>
      </c>
      <c r="K323" s="15">
        <f t="shared" si="10"/>
        <v>28.0625</v>
      </c>
    </row>
    <row r="324" spans="2:11" ht="12.75">
      <c r="B324">
        <f t="shared" si="9"/>
        <v>88.875</v>
      </c>
      <c r="J324" s="15">
        <v>56.1875</v>
      </c>
      <c r="K324" s="15">
        <f t="shared" si="10"/>
        <v>28.09375</v>
      </c>
    </row>
    <row r="325" spans="2:11" ht="12.75">
      <c r="B325">
        <f t="shared" si="9"/>
        <v>88.9375</v>
      </c>
      <c r="J325" s="15">
        <v>56.25</v>
      </c>
      <c r="K325" s="15">
        <f t="shared" si="10"/>
        <v>28.125</v>
      </c>
    </row>
    <row r="326" spans="2:11" ht="12.75">
      <c r="B326">
        <f t="shared" si="9"/>
        <v>89</v>
      </c>
      <c r="J326" s="15">
        <v>56.3125</v>
      </c>
      <c r="K326" s="15">
        <f t="shared" si="10"/>
        <v>28.15625</v>
      </c>
    </row>
    <row r="327" spans="2:11" ht="12.75">
      <c r="B327">
        <f t="shared" si="9"/>
        <v>89.0625</v>
      </c>
      <c r="J327" s="15">
        <v>56.375</v>
      </c>
      <c r="K327" s="15">
        <f t="shared" si="10"/>
        <v>28.1875</v>
      </c>
    </row>
    <row r="328" spans="2:11" ht="12.75">
      <c r="B328">
        <f t="shared" si="9"/>
        <v>89.125</v>
      </c>
      <c r="J328" s="15">
        <v>56.4375</v>
      </c>
      <c r="K328" s="15">
        <f t="shared" si="10"/>
        <v>28.21875</v>
      </c>
    </row>
    <row r="329" spans="2:11" ht="12.75">
      <c r="B329">
        <f t="shared" si="9"/>
        <v>89.1875</v>
      </c>
      <c r="J329" s="15">
        <v>56.5</v>
      </c>
      <c r="K329" s="15">
        <f t="shared" si="10"/>
        <v>28.25</v>
      </c>
    </row>
    <row r="330" spans="2:11" ht="12.75">
      <c r="B330">
        <f t="shared" si="9"/>
        <v>89.25</v>
      </c>
      <c r="J330" s="15">
        <v>56.5625</v>
      </c>
      <c r="K330" s="15">
        <f t="shared" si="10"/>
        <v>28.28125</v>
      </c>
    </row>
    <row r="331" spans="2:11" ht="12.75">
      <c r="B331">
        <f t="shared" si="9"/>
        <v>89.3125</v>
      </c>
      <c r="J331" s="15">
        <v>56.625</v>
      </c>
      <c r="K331" s="15">
        <f t="shared" si="10"/>
        <v>28.3125</v>
      </c>
    </row>
    <row r="332" spans="2:11" ht="12.75">
      <c r="B332">
        <f t="shared" si="9"/>
        <v>89.375</v>
      </c>
      <c r="J332" s="15">
        <v>56.6875</v>
      </c>
      <c r="K332" s="15">
        <f t="shared" si="10"/>
        <v>28.34375</v>
      </c>
    </row>
    <row r="333" spans="2:11" ht="12.75">
      <c r="B333">
        <f t="shared" si="9"/>
        <v>89.4375</v>
      </c>
      <c r="J333" s="15">
        <v>56.75</v>
      </c>
      <c r="K333" s="15">
        <f t="shared" si="10"/>
        <v>28.375</v>
      </c>
    </row>
    <row r="334" spans="2:11" ht="12.75">
      <c r="B334">
        <f t="shared" si="9"/>
        <v>89.5</v>
      </c>
      <c r="J334" s="15">
        <v>56.8125</v>
      </c>
      <c r="K334" s="15">
        <f t="shared" si="10"/>
        <v>28.40625</v>
      </c>
    </row>
    <row r="335" spans="2:11" ht="12.75">
      <c r="B335">
        <f t="shared" si="9"/>
        <v>89.5625</v>
      </c>
      <c r="J335" s="15">
        <v>56.875</v>
      </c>
      <c r="K335" s="15">
        <f t="shared" si="10"/>
        <v>28.4375</v>
      </c>
    </row>
    <row r="336" spans="2:11" ht="12.75">
      <c r="B336">
        <f t="shared" si="9"/>
        <v>89.625</v>
      </c>
      <c r="J336" s="15">
        <v>56.9375</v>
      </c>
      <c r="K336" s="15">
        <f t="shared" si="10"/>
        <v>28.46875</v>
      </c>
    </row>
    <row r="337" spans="2:11" ht="12.75">
      <c r="B337">
        <f t="shared" si="9"/>
        <v>89.6875</v>
      </c>
      <c r="J337" s="15">
        <v>57</v>
      </c>
      <c r="K337" s="15">
        <f t="shared" si="10"/>
        <v>28.5</v>
      </c>
    </row>
    <row r="338" spans="2:11" ht="12.75">
      <c r="B338">
        <f t="shared" si="9"/>
        <v>89.75</v>
      </c>
      <c r="J338" s="15">
        <v>57.0625</v>
      </c>
      <c r="K338" s="15">
        <f t="shared" si="10"/>
        <v>28.53125</v>
      </c>
    </row>
    <row r="339" spans="2:11" ht="12.75">
      <c r="B339">
        <f t="shared" si="9"/>
        <v>89.8125</v>
      </c>
      <c r="J339" s="15">
        <v>57.125</v>
      </c>
      <c r="K339" s="15">
        <f t="shared" si="10"/>
        <v>28.5625</v>
      </c>
    </row>
    <row r="340" spans="2:11" ht="12.75">
      <c r="B340">
        <f t="shared" si="9"/>
        <v>89.875</v>
      </c>
      <c r="J340" s="15">
        <v>57.1875</v>
      </c>
      <c r="K340" s="15">
        <f t="shared" si="10"/>
        <v>28.59375</v>
      </c>
    </row>
    <row r="341" spans="2:11" ht="12.75">
      <c r="B341">
        <f t="shared" si="9"/>
        <v>89.9375</v>
      </c>
      <c r="J341" s="15">
        <v>57.25</v>
      </c>
      <c r="K341" s="15">
        <f t="shared" si="10"/>
        <v>28.625</v>
      </c>
    </row>
    <row r="342" spans="2:11" ht="12.75">
      <c r="B342">
        <f t="shared" si="9"/>
        <v>90</v>
      </c>
      <c r="J342" s="15">
        <v>57.3125</v>
      </c>
      <c r="K342" s="15">
        <f t="shared" si="10"/>
        <v>28.65625</v>
      </c>
    </row>
    <row r="343" spans="2:11" ht="12.75">
      <c r="B343">
        <f t="shared" si="9"/>
        <v>90.0625</v>
      </c>
      <c r="J343" s="15">
        <v>57.375</v>
      </c>
      <c r="K343" s="15">
        <f t="shared" si="10"/>
        <v>28.6875</v>
      </c>
    </row>
    <row r="344" spans="2:11" ht="12.75">
      <c r="B344">
        <f t="shared" si="9"/>
        <v>90.125</v>
      </c>
      <c r="J344" s="15">
        <v>57.4375</v>
      </c>
      <c r="K344" s="15">
        <f t="shared" si="10"/>
        <v>28.71875</v>
      </c>
    </row>
    <row r="345" spans="2:11" ht="12.75">
      <c r="B345">
        <f t="shared" si="9"/>
        <v>90.1875</v>
      </c>
      <c r="J345" s="15">
        <v>57.5</v>
      </c>
      <c r="K345" s="15">
        <f t="shared" si="10"/>
        <v>28.75</v>
      </c>
    </row>
    <row r="346" spans="2:11" ht="12.75">
      <c r="B346">
        <f t="shared" si="9"/>
        <v>90.25</v>
      </c>
      <c r="J346" s="15">
        <v>57.5625</v>
      </c>
      <c r="K346" s="15">
        <f t="shared" si="10"/>
        <v>28.78125</v>
      </c>
    </row>
    <row r="347" spans="2:11" ht="12.75">
      <c r="B347">
        <f t="shared" si="9"/>
        <v>90.3125</v>
      </c>
      <c r="J347" s="15">
        <v>57.625</v>
      </c>
      <c r="K347" s="15">
        <f t="shared" si="10"/>
        <v>28.8125</v>
      </c>
    </row>
    <row r="348" spans="2:11" ht="12.75">
      <c r="B348">
        <f t="shared" si="9"/>
        <v>90.375</v>
      </c>
      <c r="J348" s="15">
        <v>57.6875</v>
      </c>
      <c r="K348" s="15">
        <f t="shared" si="10"/>
        <v>28.84375</v>
      </c>
    </row>
    <row r="349" spans="2:11" ht="12.75">
      <c r="B349">
        <f t="shared" si="9"/>
        <v>90.4375</v>
      </c>
      <c r="J349" s="15">
        <v>57.75</v>
      </c>
      <c r="K349" s="15">
        <f t="shared" si="10"/>
        <v>28.875</v>
      </c>
    </row>
    <row r="350" spans="2:11" ht="12.75">
      <c r="B350">
        <f t="shared" si="9"/>
        <v>90.5</v>
      </c>
      <c r="J350" s="15">
        <v>57.8125</v>
      </c>
      <c r="K350" s="15">
        <f t="shared" si="10"/>
        <v>28.90625</v>
      </c>
    </row>
    <row r="351" spans="2:11" ht="12.75">
      <c r="B351">
        <f t="shared" si="9"/>
        <v>90.5625</v>
      </c>
      <c r="J351" s="15">
        <v>57.875</v>
      </c>
      <c r="K351" s="15">
        <f t="shared" si="10"/>
        <v>28.9375</v>
      </c>
    </row>
    <row r="352" spans="2:11" ht="12.75">
      <c r="B352">
        <f t="shared" si="9"/>
        <v>90.625</v>
      </c>
      <c r="J352" s="15">
        <v>57.9375</v>
      </c>
      <c r="K352" s="15">
        <f t="shared" si="10"/>
        <v>28.96875</v>
      </c>
    </row>
    <row r="353" spans="2:11" ht="12.75">
      <c r="B353">
        <f t="shared" si="9"/>
        <v>90.6875</v>
      </c>
      <c r="J353" s="15">
        <v>58</v>
      </c>
      <c r="K353" s="15">
        <f t="shared" si="10"/>
        <v>29</v>
      </c>
    </row>
    <row r="354" spans="2:11" ht="12.75">
      <c r="B354">
        <f t="shared" si="9"/>
        <v>90.75</v>
      </c>
      <c r="J354" s="15">
        <v>58.0625</v>
      </c>
      <c r="K354" s="15">
        <f t="shared" si="10"/>
        <v>29.03125</v>
      </c>
    </row>
    <row r="355" spans="2:11" ht="12.75">
      <c r="B355">
        <f t="shared" si="9"/>
        <v>90.8125</v>
      </c>
      <c r="J355" s="15">
        <v>58.125</v>
      </c>
      <c r="K355" s="15">
        <f t="shared" si="10"/>
        <v>29.0625</v>
      </c>
    </row>
    <row r="356" spans="2:11" ht="12.75">
      <c r="B356">
        <f t="shared" si="9"/>
        <v>90.875</v>
      </c>
      <c r="J356" s="15">
        <v>58.1875</v>
      </c>
      <c r="K356" s="15">
        <f t="shared" si="10"/>
        <v>29.09375</v>
      </c>
    </row>
    <row r="357" spans="2:11" ht="12.75">
      <c r="B357">
        <f t="shared" si="9"/>
        <v>90.9375</v>
      </c>
      <c r="J357" s="15">
        <v>58.25</v>
      </c>
      <c r="K357" s="15">
        <f t="shared" si="10"/>
        <v>29.125</v>
      </c>
    </row>
    <row r="358" spans="2:11" ht="12.75">
      <c r="B358">
        <f t="shared" si="9"/>
        <v>91</v>
      </c>
      <c r="J358" s="15">
        <v>58.3125</v>
      </c>
      <c r="K358" s="15">
        <f t="shared" si="10"/>
        <v>29.15625</v>
      </c>
    </row>
    <row r="359" spans="2:11" ht="12.75">
      <c r="B359">
        <f t="shared" si="9"/>
        <v>91.0625</v>
      </c>
      <c r="J359" s="15">
        <v>58.375</v>
      </c>
      <c r="K359" s="15">
        <f t="shared" si="10"/>
        <v>29.1875</v>
      </c>
    </row>
    <row r="360" spans="2:11" ht="12.75">
      <c r="B360">
        <f t="shared" si="9"/>
        <v>91.125</v>
      </c>
      <c r="J360" s="15">
        <v>58.4375</v>
      </c>
      <c r="K360" s="15">
        <f t="shared" si="10"/>
        <v>29.21875</v>
      </c>
    </row>
    <row r="361" spans="2:11" ht="12.75">
      <c r="B361">
        <f t="shared" si="9"/>
        <v>91.1875</v>
      </c>
      <c r="J361" s="15">
        <v>58.5</v>
      </c>
      <c r="K361" s="15">
        <f t="shared" si="10"/>
        <v>29.25</v>
      </c>
    </row>
    <row r="362" spans="2:11" ht="12.75">
      <c r="B362">
        <f t="shared" si="9"/>
        <v>91.25</v>
      </c>
      <c r="J362" s="15">
        <v>58.5625</v>
      </c>
      <c r="K362" s="15">
        <f t="shared" si="10"/>
        <v>29.28125</v>
      </c>
    </row>
    <row r="363" spans="2:11" ht="12.75">
      <c r="B363">
        <f t="shared" si="9"/>
        <v>91.3125</v>
      </c>
      <c r="J363" s="15">
        <v>58.625</v>
      </c>
      <c r="K363" s="15">
        <f t="shared" si="10"/>
        <v>29.3125</v>
      </c>
    </row>
    <row r="364" spans="2:11" ht="12.75">
      <c r="B364">
        <f t="shared" si="9"/>
        <v>91.375</v>
      </c>
      <c r="J364" s="15">
        <v>58.6875</v>
      </c>
      <c r="K364" s="15">
        <f t="shared" si="10"/>
        <v>29.34375</v>
      </c>
    </row>
    <row r="365" spans="2:11" ht="12.75">
      <c r="B365">
        <f t="shared" si="9"/>
        <v>91.4375</v>
      </c>
      <c r="J365" s="15">
        <v>58.75</v>
      </c>
      <c r="K365" s="15">
        <f t="shared" si="10"/>
        <v>29.375</v>
      </c>
    </row>
    <row r="366" spans="2:11" ht="12.75">
      <c r="B366">
        <f t="shared" si="9"/>
        <v>91.5</v>
      </c>
      <c r="J366" s="15">
        <v>58.8125</v>
      </c>
      <c r="K366" s="15">
        <f t="shared" si="10"/>
        <v>29.40625</v>
      </c>
    </row>
    <row r="367" spans="2:11" ht="12.75">
      <c r="B367">
        <f t="shared" si="9"/>
        <v>91.5625</v>
      </c>
      <c r="J367" s="15">
        <v>58.875</v>
      </c>
      <c r="K367" s="15">
        <f t="shared" si="10"/>
        <v>29.4375</v>
      </c>
    </row>
    <row r="368" spans="2:11" ht="12.75">
      <c r="B368">
        <f t="shared" si="9"/>
        <v>91.625</v>
      </c>
      <c r="J368" s="15">
        <v>58.9375</v>
      </c>
      <c r="K368" s="15">
        <f t="shared" si="10"/>
        <v>29.46875</v>
      </c>
    </row>
    <row r="369" spans="2:11" ht="12.75">
      <c r="B369">
        <f t="shared" si="9"/>
        <v>91.6875</v>
      </c>
      <c r="J369" s="15">
        <v>59</v>
      </c>
      <c r="K369" s="15">
        <f t="shared" si="10"/>
        <v>29.5</v>
      </c>
    </row>
    <row r="370" spans="2:11" ht="12.75">
      <c r="B370">
        <f t="shared" si="9"/>
        <v>91.75</v>
      </c>
      <c r="J370" s="15">
        <v>59.0625</v>
      </c>
      <c r="K370" s="15">
        <f t="shared" si="10"/>
        <v>29.53125</v>
      </c>
    </row>
    <row r="371" spans="2:11" ht="12.75">
      <c r="B371">
        <f t="shared" si="9"/>
        <v>91.8125</v>
      </c>
      <c r="J371" s="15">
        <v>59.125</v>
      </c>
      <c r="K371" s="15">
        <f t="shared" si="10"/>
        <v>29.5625</v>
      </c>
    </row>
    <row r="372" spans="2:11" ht="12.75">
      <c r="B372">
        <f t="shared" si="9"/>
        <v>91.875</v>
      </c>
      <c r="J372" s="15">
        <v>59.1875</v>
      </c>
      <c r="K372" s="15">
        <f t="shared" si="10"/>
        <v>29.59375</v>
      </c>
    </row>
    <row r="373" spans="2:11" ht="12.75">
      <c r="B373">
        <f t="shared" si="9"/>
        <v>91.9375</v>
      </c>
      <c r="J373" s="15">
        <v>59.25</v>
      </c>
      <c r="K373" s="15">
        <f t="shared" si="10"/>
        <v>29.625</v>
      </c>
    </row>
    <row r="374" spans="2:11" ht="12.75">
      <c r="B374">
        <f t="shared" si="9"/>
        <v>92</v>
      </c>
      <c r="J374" s="15">
        <v>59.3125</v>
      </c>
      <c r="K374" s="15">
        <f t="shared" si="10"/>
        <v>29.65625</v>
      </c>
    </row>
    <row r="375" spans="2:11" ht="12.75">
      <c r="B375">
        <f t="shared" si="9"/>
        <v>92.0625</v>
      </c>
      <c r="J375" s="15">
        <v>59.375</v>
      </c>
      <c r="K375" s="15">
        <f t="shared" si="10"/>
        <v>29.6875</v>
      </c>
    </row>
    <row r="376" spans="2:11" ht="12.75">
      <c r="B376">
        <f t="shared" si="9"/>
        <v>92.125</v>
      </c>
      <c r="J376" s="15">
        <v>59.4375</v>
      </c>
      <c r="K376" s="15">
        <f t="shared" si="10"/>
        <v>29.71875</v>
      </c>
    </row>
    <row r="377" spans="2:11" ht="12.75">
      <c r="B377">
        <f t="shared" si="9"/>
        <v>92.1875</v>
      </c>
      <c r="J377" s="15">
        <v>59.5</v>
      </c>
      <c r="K377" s="15">
        <f t="shared" si="10"/>
        <v>29.75</v>
      </c>
    </row>
    <row r="378" spans="2:11" ht="12.75">
      <c r="B378">
        <f aca="true" t="shared" si="11" ref="B378:B441">B377+0.0625</f>
        <v>92.25</v>
      </c>
      <c r="J378" s="15">
        <v>59.5625</v>
      </c>
      <c r="K378" s="15">
        <f t="shared" si="10"/>
        <v>29.78125</v>
      </c>
    </row>
    <row r="379" spans="2:11" ht="12.75">
      <c r="B379">
        <f t="shared" si="11"/>
        <v>92.3125</v>
      </c>
      <c r="J379" s="15">
        <v>59.625</v>
      </c>
      <c r="K379" s="15">
        <f t="shared" si="10"/>
        <v>29.8125</v>
      </c>
    </row>
    <row r="380" spans="2:11" ht="12.75">
      <c r="B380">
        <f t="shared" si="11"/>
        <v>92.375</v>
      </c>
      <c r="J380" s="15">
        <v>59.6875</v>
      </c>
      <c r="K380" s="15">
        <f t="shared" si="10"/>
        <v>29.84375</v>
      </c>
    </row>
    <row r="381" spans="2:11" ht="12.75">
      <c r="B381">
        <f t="shared" si="11"/>
        <v>92.4375</v>
      </c>
      <c r="J381" s="15">
        <v>59.75</v>
      </c>
      <c r="K381" s="15">
        <f t="shared" si="10"/>
        <v>29.875</v>
      </c>
    </row>
    <row r="382" spans="2:11" ht="12.75">
      <c r="B382">
        <f t="shared" si="11"/>
        <v>92.5</v>
      </c>
      <c r="J382" s="15">
        <v>59.8125</v>
      </c>
      <c r="K382" s="15">
        <f t="shared" si="10"/>
        <v>29.90625</v>
      </c>
    </row>
    <row r="383" spans="2:11" ht="12.75">
      <c r="B383">
        <f t="shared" si="11"/>
        <v>92.5625</v>
      </c>
      <c r="J383" s="15">
        <v>59.875</v>
      </c>
      <c r="K383" s="15">
        <f t="shared" si="10"/>
        <v>29.9375</v>
      </c>
    </row>
    <row r="384" spans="2:11" ht="12.75">
      <c r="B384">
        <f t="shared" si="11"/>
        <v>92.625</v>
      </c>
      <c r="J384" s="15">
        <v>59.9375</v>
      </c>
      <c r="K384" s="15">
        <f t="shared" si="10"/>
        <v>29.96875</v>
      </c>
    </row>
    <row r="385" spans="2:11" ht="12.75">
      <c r="B385">
        <f t="shared" si="11"/>
        <v>92.6875</v>
      </c>
      <c r="J385" s="15">
        <v>60</v>
      </c>
      <c r="K385" s="15">
        <f>J385-40.09375</f>
        <v>19.90625</v>
      </c>
    </row>
    <row r="386" spans="2:11" ht="12.75">
      <c r="B386">
        <f t="shared" si="11"/>
        <v>92.75</v>
      </c>
      <c r="J386" s="15">
        <v>60.0625</v>
      </c>
      <c r="K386" s="15">
        <f aca="true" t="shared" si="12" ref="K386:K449">J386-40.09375</f>
        <v>19.96875</v>
      </c>
    </row>
    <row r="387" spans="2:11" ht="12.75">
      <c r="B387">
        <f t="shared" si="11"/>
        <v>92.8125</v>
      </c>
      <c r="J387" s="15">
        <v>60.125</v>
      </c>
      <c r="K387" s="15">
        <f t="shared" si="12"/>
        <v>20.03125</v>
      </c>
    </row>
    <row r="388" spans="2:11" ht="12.75">
      <c r="B388">
        <f t="shared" si="11"/>
        <v>92.875</v>
      </c>
      <c r="J388" s="15">
        <v>60.1875</v>
      </c>
      <c r="K388" s="15">
        <f t="shared" si="12"/>
        <v>20.09375</v>
      </c>
    </row>
    <row r="389" spans="2:11" ht="12.75">
      <c r="B389">
        <f t="shared" si="11"/>
        <v>92.9375</v>
      </c>
      <c r="J389" s="15">
        <v>60.25</v>
      </c>
      <c r="K389" s="15">
        <f t="shared" si="12"/>
        <v>20.15625</v>
      </c>
    </row>
    <row r="390" spans="2:11" ht="12.75">
      <c r="B390">
        <f t="shared" si="11"/>
        <v>93</v>
      </c>
      <c r="J390" s="15">
        <v>60.3125</v>
      </c>
      <c r="K390" s="15">
        <f t="shared" si="12"/>
        <v>20.21875</v>
      </c>
    </row>
    <row r="391" spans="2:11" ht="12.75">
      <c r="B391">
        <f t="shared" si="11"/>
        <v>93.0625</v>
      </c>
      <c r="J391" s="15">
        <v>60.375</v>
      </c>
      <c r="K391" s="15">
        <f t="shared" si="12"/>
        <v>20.28125</v>
      </c>
    </row>
    <row r="392" spans="2:11" ht="12.75">
      <c r="B392">
        <f t="shared" si="11"/>
        <v>93.125</v>
      </c>
      <c r="J392" s="15">
        <v>60.4375</v>
      </c>
      <c r="K392" s="15">
        <f t="shared" si="12"/>
        <v>20.34375</v>
      </c>
    </row>
    <row r="393" spans="2:11" ht="12.75">
      <c r="B393">
        <f t="shared" si="11"/>
        <v>93.1875</v>
      </c>
      <c r="J393" s="15">
        <v>60.5</v>
      </c>
      <c r="K393" s="15">
        <f t="shared" si="12"/>
        <v>20.40625</v>
      </c>
    </row>
    <row r="394" spans="2:11" ht="12.75">
      <c r="B394">
        <f t="shared" si="11"/>
        <v>93.25</v>
      </c>
      <c r="J394" s="15">
        <v>60.5625</v>
      </c>
      <c r="K394" s="15">
        <f t="shared" si="12"/>
        <v>20.46875</v>
      </c>
    </row>
    <row r="395" spans="2:11" ht="12.75">
      <c r="B395">
        <f t="shared" si="11"/>
        <v>93.3125</v>
      </c>
      <c r="J395" s="15">
        <v>60.625</v>
      </c>
      <c r="K395" s="15">
        <f t="shared" si="12"/>
        <v>20.53125</v>
      </c>
    </row>
    <row r="396" spans="2:11" ht="12.75">
      <c r="B396">
        <f t="shared" si="11"/>
        <v>93.375</v>
      </c>
      <c r="J396" s="15">
        <v>60.6875</v>
      </c>
      <c r="K396" s="15">
        <f t="shared" si="12"/>
        <v>20.59375</v>
      </c>
    </row>
    <row r="397" spans="2:11" ht="12.75">
      <c r="B397">
        <f t="shared" si="11"/>
        <v>93.4375</v>
      </c>
      <c r="J397" s="15">
        <v>60.75</v>
      </c>
      <c r="K397" s="15">
        <f t="shared" si="12"/>
        <v>20.65625</v>
      </c>
    </row>
    <row r="398" spans="2:11" ht="12.75">
      <c r="B398">
        <f t="shared" si="11"/>
        <v>93.5</v>
      </c>
      <c r="J398" s="15">
        <v>60.8125</v>
      </c>
      <c r="K398" s="15">
        <f t="shared" si="12"/>
        <v>20.71875</v>
      </c>
    </row>
    <row r="399" spans="2:11" ht="12.75">
      <c r="B399">
        <f t="shared" si="11"/>
        <v>93.5625</v>
      </c>
      <c r="J399" s="15">
        <v>60.875</v>
      </c>
      <c r="K399" s="15">
        <f t="shared" si="12"/>
        <v>20.78125</v>
      </c>
    </row>
    <row r="400" spans="2:11" ht="12.75">
      <c r="B400">
        <f t="shared" si="11"/>
        <v>93.625</v>
      </c>
      <c r="J400" s="15">
        <v>60.9375</v>
      </c>
      <c r="K400" s="15">
        <f t="shared" si="12"/>
        <v>20.84375</v>
      </c>
    </row>
    <row r="401" spans="2:11" ht="12.75">
      <c r="B401">
        <f t="shared" si="11"/>
        <v>93.6875</v>
      </c>
      <c r="J401" s="15">
        <v>61</v>
      </c>
      <c r="K401" s="15">
        <f t="shared" si="12"/>
        <v>20.90625</v>
      </c>
    </row>
    <row r="402" spans="2:11" ht="12.75">
      <c r="B402">
        <f t="shared" si="11"/>
        <v>93.75</v>
      </c>
      <c r="J402" s="15">
        <v>61.0625</v>
      </c>
      <c r="K402" s="15">
        <f t="shared" si="12"/>
        <v>20.96875</v>
      </c>
    </row>
    <row r="403" spans="2:11" ht="12.75">
      <c r="B403">
        <f t="shared" si="11"/>
        <v>93.8125</v>
      </c>
      <c r="J403" s="15">
        <v>61.125</v>
      </c>
      <c r="K403" s="15">
        <f t="shared" si="12"/>
        <v>21.03125</v>
      </c>
    </row>
    <row r="404" spans="2:11" ht="12.75">
      <c r="B404">
        <f t="shared" si="11"/>
        <v>93.875</v>
      </c>
      <c r="J404" s="15">
        <v>61.1875</v>
      </c>
      <c r="K404" s="15">
        <f t="shared" si="12"/>
        <v>21.09375</v>
      </c>
    </row>
    <row r="405" spans="2:11" ht="12.75">
      <c r="B405">
        <f t="shared" si="11"/>
        <v>93.9375</v>
      </c>
      <c r="J405" s="15">
        <v>61.25</v>
      </c>
      <c r="K405" s="15">
        <f t="shared" si="12"/>
        <v>21.15625</v>
      </c>
    </row>
    <row r="406" spans="2:11" ht="12.75">
      <c r="B406">
        <f t="shared" si="11"/>
        <v>94</v>
      </c>
      <c r="J406" s="15">
        <v>61.3125</v>
      </c>
      <c r="K406" s="15">
        <f t="shared" si="12"/>
        <v>21.21875</v>
      </c>
    </row>
    <row r="407" spans="2:11" ht="12.75">
      <c r="B407">
        <f t="shared" si="11"/>
        <v>94.0625</v>
      </c>
      <c r="J407" s="15">
        <v>61.375</v>
      </c>
      <c r="K407" s="15">
        <f t="shared" si="12"/>
        <v>21.28125</v>
      </c>
    </row>
    <row r="408" spans="2:11" ht="12.75">
      <c r="B408">
        <f t="shared" si="11"/>
        <v>94.125</v>
      </c>
      <c r="J408" s="15">
        <v>61.4375</v>
      </c>
      <c r="K408" s="15">
        <f t="shared" si="12"/>
        <v>21.34375</v>
      </c>
    </row>
    <row r="409" spans="2:11" ht="12.75">
      <c r="B409">
        <f t="shared" si="11"/>
        <v>94.1875</v>
      </c>
      <c r="J409" s="15">
        <v>61.5</v>
      </c>
      <c r="K409" s="15">
        <f t="shared" si="12"/>
        <v>21.40625</v>
      </c>
    </row>
    <row r="410" spans="2:11" ht="12.75">
      <c r="B410">
        <f t="shared" si="11"/>
        <v>94.25</v>
      </c>
      <c r="J410" s="15">
        <v>61.5625</v>
      </c>
      <c r="K410" s="15">
        <f t="shared" si="12"/>
        <v>21.46875</v>
      </c>
    </row>
    <row r="411" spans="2:11" ht="12.75">
      <c r="B411">
        <f t="shared" si="11"/>
        <v>94.3125</v>
      </c>
      <c r="J411" s="15">
        <v>61.625</v>
      </c>
      <c r="K411" s="15">
        <f t="shared" si="12"/>
        <v>21.53125</v>
      </c>
    </row>
    <row r="412" spans="2:11" ht="12.75">
      <c r="B412">
        <f t="shared" si="11"/>
        <v>94.375</v>
      </c>
      <c r="J412" s="15">
        <v>61.6875</v>
      </c>
      <c r="K412" s="15">
        <f t="shared" si="12"/>
        <v>21.59375</v>
      </c>
    </row>
    <row r="413" spans="2:11" ht="12.75">
      <c r="B413">
        <f t="shared" si="11"/>
        <v>94.4375</v>
      </c>
      <c r="J413" s="15">
        <v>61.75</v>
      </c>
      <c r="K413" s="15">
        <f t="shared" si="12"/>
        <v>21.65625</v>
      </c>
    </row>
    <row r="414" spans="2:11" ht="12.75">
      <c r="B414">
        <f t="shared" si="11"/>
        <v>94.5</v>
      </c>
      <c r="J414" s="15">
        <v>61.8125</v>
      </c>
      <c r="K414" s="15">
        <f t="shared" si="12"/>
        <v>21.71875</v>
      </c>
    </row>
    <row r="415" spans="2:11" ht="12.75">
      <c r="B415">
        <f t="shared" si="11"/>
        <v>94.5625</v>
      </c>
      <c r="J415" s="15">
        <v>61.875</v>
      </c>
      <c r="K415" s="15">
        <f t="shared" si="12"/>
        <v>21.78125</v>
      </c>
    </row>
    <row r="416" spans="2:11" ht="12.75">
      <c r="B416">
        <f t="shared" si="11"/>
        <v>94.625</v>
      </c>
      <c r="J416" s="15">
        <v>61.9375</v>
      </c>
      <c r="K416" s="15">
        <f t="shared" si="12"/>
        <v>21.84375</v>
      </c>
    </row>
    <row r="417" spans="2:11" ht="12.75">
      <c r="B417">
        <f t="shared" si="11"/>
        <v>94.6875</v>
      </c>
      <c r="J417" s="15">
        <v>62</v>
      </c>
      <c r="K417" s="15">
        <f t="shared" si="12"/>
        <v>21.90625</v>
      </c>
    </row>
    <row r="418" spans="2:11" ht="12.75">
      <c r="B418">
        <f t="shared" si="11"/>
        <v>94.75</v>
      </c>
      <c r="J418" s="15">
        <v>62.0625</v>
      </c>
      <c r="K418" s="15">
        <f t="shared" si="12"/>
        <v>21.96875</v>
      </c>
    </row>
    <row r="419" spans="2:11" ht="12.75">
      <c r="B419">
        <f t="shared" si="11"/>
        <v>94.8125</v>
      </c>
      <c r="J419" s="15">
        <v>62.125</v>
      </c>
      <c r="K419" s="15">
        <f t="shared" si="12"/>
        <v>22.03125</v>
      </c>
    </row>
    <row r="420" spans="2:11" ht="12.75">
      <c r="B420">
        <f t="shared" si="11"/>
        <v>94.875</v>
      </c>
      <c r="J420" s="15">
        <v>62.1875</v>
      </c>
      <c r="K420" s="15">
        <f t="shared" si="12"/>
        <v>22.09375</v>
      </c>
    </row>
    <row r="421" spans="2:11" ht="12.75">
      <c r="B421">
        <f t="shared" si="11"/>
        <v>94.9375</v>
      </c>
      <c r="J421" s="15">
        <v>62.25</v>
      </c>
      <c r="K421" s="15">
        <f t="shared" si="12"/>
        <v>22.15625</v>
      </c>
    </row>
    <row r="422" spans="2:11" ht="12.75">
      <c r="B422">
        <f t="shared" si="11"/>
        <v>95</v>
      </c>
      <c r="J422" s="15">
        <v>62.3125</v>
      </c>
      <c r="K422" s="15">
        <f t="shared" si="12"/>
        <v>22.21875</v>
      </c>
    </row>
    <row r="423" spans="2:11" ht="12.75">
      <c r="B423">
        <f t="shared" si="11"/>
        <v>95.0625</v>
      </c>
      <c r="J423" s="15">
        <v>62.375</v>
      </c>
      <c r="K423" s="15">
        <f t="shared" si="12"/>
        <v>22.28125</v>
      </c>
    </row>
    <row r="424" spans="2:11" ht="12.75">
      <c r="B424">
        <f t="shared" si="11"/>
        <v>95.125</v>
      </c>
      <c r="J424" s="15">
        <v>62.4375</v>
      </c>
      <c r="K424" s="15">
        <f t="shared" si="12"/>
        <v>22.34375</v>
      </c>
    </row>
    <row r="425" spans="2:11" ht="12.75">
      <c r="B425">
        <f t="shared" si="11"/>
        <v>95.1875</v>
      </c>
      <c r="J425" s="15">
        <v>62.5</v>
      </c>
      <c r="K425" s="15">
        <f t="shared" si="12"/>
        <v>22.40625</v>
      </c>
    </row>
    <row r="426" spans="2:11" ht="12.75">
      <c r="B426">
        <f t="shared" si="11"/>
        <v>95.25</v>
      </c>
      <c r="J426" s="15">
        <v>62.5625</v>
      </c>
      <c r="K426" s="15">
        <f t="shared" si="12"/>
        <v>22.46875</v>
      </c>
    </row>
    <row r="427" spans="2:11" ht="12.75">
      <c r="B427">
        <f t="shared" si="11"/>
        <v>95.3125</v>
      </c>
      <c r="J427" s="15">
        <v>62.625</v>
      </c>
      <c r="K427" s="15">
        <f t="shared" si="12"/>
        <v>22.53125</v>
      </c>
    </row>
    <row r="428" spans="2:11" ht="12.75">
      <c r="B428">
        <f t="shared" si="11"/>
        <v>95.375</v>
      </c>
      <c r="J428" s="15">
        <v>62.6875</v>
      </c>
      <c r="K428" s="15">
        <f t="shared" si="12"/>
        <v>22.59375</v>
      </c>
    </row>
    <row r="429" spans="2:11" ht="12.75">
      <c r="B429">
        <f t="shared" si="11"/>
        <v>95.4375</v>
      </c>
      <c r="J429" s="15">
        <v>62.75</v>
      </c>
      <c r="K429" s="15">
        <f t="shared" si="12"/>
        <v>22.65625</v>
      </c>
    </row>
    <row r="430" spans="2:11" ht="12.75">
      <c r="B430">
        <f t="shared" si="11"/>
        <v>95.5</v>
      </c>
      <c r="J430" s="15">
        <v>62.8125</v>
      </c>
      <c r="K430" s="15">
        <f t="shared" si="12"/>
        <v>22.71875</v>
      </c>
    </row>
    <row r="431" spans="2:11" ht="12.75">
      <c r="B431">
        <f t="shared" si="11"/>
        <v>95.5625</v>
      </c>
      <c r="J431" s="15">
        <v>62.875</v>
      </c>
      <c r="K431" s="15">
        <f t="shared" si="12"/>
        <v>22.78125</v>
      </c>
    </row>
    <row r="432" spans="2:11" ht="12.75">
      <c r="B432">
        <f t="shared" si="11"/>
        <v>95.625</v>
      </c>
      <c r="J432" s="15">
        <v>62.9375</v>
      </c>
      <c r="K432" s="15">
        <f t="shared" si="12"/>
        <v>22.84375</v>
      </c>
    </row>
    <row r="433" spans="2:11" ht="12.75">
      <c r="B433">
        <f t="shared" si="11"/>
        <v>95.6875</v>
      </c>
      <c r="J433" s="15">
        <v>63</v>
      </c>
      <c r="K433" s="15">
        <f t="shared" si="12"/>
        <v>22.90625</v>
      </c>
    </row>
    <row r="434" spans="2:11" ht="12.75">
      <c r="B434">
        <f t="shared" si="11"/>
        <v>95.75</v>
      </c>
      <c r="J434" s="15">
        <v>63.0625</v>
      </c>
      <c r="K434" s="15">
        <f t="shared" si="12"/>
        <v>22.96875</v>
      </c>
    </row>
    <row r="435" spans="2:11" ht="12.75">
      <c r="B435">
        <f t="shared" si="11"/>
        <v>95.8125</v>
      </c>
      <c r="J435" s="15">
        <v>63.125</v>
      </c>
      <c r="K435" s="15">
        <f t="shared" si="12"/>
        <v>23.03125</v>
      </c>
    </row>
    <row r="436" spans="2:11" ht="12.75">
      <c r="B436">
        <f t="shared" si="11"/>
        <v>95.875</v>
      </c>
      <c r="J436" s="15">
        <v>63.1875</v>
      </c>
      <c r="K436" s="15">
        <f t="shared" si="12"/>
        <v>23.09375</v>
      </c>
    </row>
    <row r="437" spans="2:11" ht="12.75">
      <c r="B437">
        <f t="shared" si="11"/>
        <v>95.9375</v>
      </c>
      <c r="J437" s="15">
        <v>63.25</v>
      </c>
      <c r="K437" s="15">
        <f t="shared" si="12"/>
        <v>23.15625</v>
      </c>
    </row>
    <row r="438" spans="2:11" ht="12.75">
      <c r="B438">
        <f t="shared" si="11"/>
        <v>96</v>
      </c>
      <c r="J438" s="15">
        <v>63.3125</v>
      </c>
      <c r="K438" s="15">
        <f t="shared" si="12"/>
        <v>23.21875</v>
      </c>
    </row>
    <row r="439" spans="2:11" ht="12.75">
      <c r="B439">
        <f t="shared" si="11"/>
        <v>96.0625</v>
      </c>
      <c r="J439" s="15">
        <v>63.375</v>
      </c>
      <c r="K439" s="15">
        <f t="shared" si="12"/>
        <v>23.28125</v>
      </c>
    </row>
    <row r="440" spans="2:11" ht="12.75">
      <c r="B440">
        <f t="shared" si="11"/>
        <v>96.125</v>
      </c>
      <c r="J440" s="15">
        <v>63.4375</v>
      </c>
      <c r="K440" s="15">
        <f t="shared" si="12"/>
        <v>23.34375</v>
      </c>
    </row>
    <row r="441" spans="2:11" ht="12.75">
      <c r="B441">
        <f t="shared" si="11"/>
        <v>96.1875</v>
      </c>
      <c r="J441" s="15">
        <v>63.5</v>
      </c>
      <c r="K441" s="15">
        <f t="shared" si="12"/>
        <v>23.40625</v>
      </c>
    </row>
    <row r="442" spans="2:11" ht="12.75">
      <c r="B442">
        <f aca="true" t="shared" si="13" ref="B442:B462">B441+0.0625</f>
        <v>96.25</v>
      </c>
      <c r="J442" s="15">
        <v>63.5625</v>
      </c>
      <c r="K442" s="15">
        <f t="shared" si="12"/>
        <v>23.46875</v>
      </c>
    </row>
    <row r="443" spans="2:11" ht="12.75">
      <c r="B443">
        <f t="shared" si="13"/>
        <v>96.3125</v>
      </c>
      <c r="J443" s="15">
        <v>63.625</v>
      </c>
      <c r="K443" s="15">
        <f t="shared" si="12"/>
        <v>23.53125</v>
      </c>
    </row>
    <row r="444" spans="2:11" ht="12.75">
      <c r="B444">
        <f t="shared" si="13"/>
        <v>96.375</v>
      </c>
      <c r="J444" s="15">
        <v>63.6875</v>
      </c>
      <c r="K444" s="15">
        <f t="shared" si="12"/>
        <v>23.59375</v>
      </c>
    </row>
    <row r="445" spans="2:11" ht="12.75">
      <c r="B445">
        <f t="shared" si="13"/>
        <v>96.4375</v>
      </c>
      <c r="J445" s="15">
        <v>63.75</v>
      </c>
      <c r="K445" s="15">
        <f t="shared" si="12"/>
        <v>23.65625</v>
      </c>
    </row>
    <row r="446" spans="2:11" ht="12.75">
      <c r="B446">
        <f t="shared" si="13"/>
        <v>96.5</v>
      </c>
      <c r="J446" s="15">
        <v>63.8125</v>
      </c>
      <c r="K446" s="15">
        <f t="shared" si="12"/>
        <v>23.71875</v>
      </c>
    </row>
    <row r="447" spans="2:11" ht="12.75">
      <c r="B447">
        <f t="shared" si="13"/>
        <v>96.5625</v>
      </c>
      <c r="J447" s="15">
        <v>63.875</v>
      </c>
      <c r="K447" s="15">
        <f t="shared" si="12"/>
        <v>23.78125</v>
      </c>
    </row>
    <row r="448" spans="2:11" ht="12.75">
      <c r="B448">
        <f t="shared" si="13"/>
        <v>96.625</v>
      </c>
      <c r="J448" s="15">
        <v>63.9375</v>
      </c>
      <c r="K448" s="15">
        <f t="shared" si="12"/>
        <v>23.84375</v>
      </c>
    </row>
    <row r="449" spans="2:11" ht="12.75">
      <c r="B449">
        <f t="shared" si="13"/>
        <v>96.6875</v>
      </c>
      <c r="J449" s="15">
        <v>64</v>
      </c>
      <c r="K449" s="15">
        <f t="shared" si="12"/>
        <v>23.90625</v>
      </c>
    </row>
    <row r="450" spans="2:11" ht="12.75">
      <c r="B450">
        <f t="shared" si="13"/>
        <v>96.75</v>
      </c>
      <c r="J450" s="15">
        <v>64.0625</v>
      </c>
      <c r="K450" s="15">
        <f aca="true" t="shared" si="14" ref="K450:K513">J450-40.09375</f>
        <v>23.96875</v>
      </c>
    </row>
    <row r="451" spans="2:11" ht="12.75">
      <c r="B451">
        <f t="shared" si="13"/>
        <v>96.8125</v>
      </c>
      <c r="J451" s="15">
        <v>64.125</v>
      </c>
      <c r="K451" s="15">
        <f t="shared" si="14"/>
        <v>24.03125</v>
      </c>
    </row>
    <row r="452" spans="2:11" ht="12.75">
      <c r="B452">
        <f t="shared" si="13"/>
        <v>96.875</v>
      </c>
      <c r="J452" s="15">
        <v>64.1875</v>
      </c>
      <c r="K452" s="15">
        <f t="shared" si="14"/>
        <v>24.09375</v>
      </c>
    </row>
    <row r="453" spans="2:11" ht="12.75">
      <c r="B453">
        <f t="shared" si="13"/>
        <v>96.9375</v>
      </c>
      <c r="J453" s="15">
        <v>64.25</v>
      </c>
      <c r="K453" s="15">
        <f t="shared" si="14"/>
        <v>24.15625</v>
      </c>
    </row>
    <row r="454" spans="2:11" ht="12.75">
      <c r="B454">
        <f t="shared" si="13"/>
        <v>97</v>
      </c>
      <c r="J454" s="15">
        <v>64.3125</v>
      </c>
      <c r="K454" s="15">
        <f t="shared" si="14"/>
        <v>24.21875</v>
      </c>
    </row>
    <row r="455" spans="2:11" ht="12.75">
      <c r="B455">
        <f t="shared" si="13"/>
        <v>97.0625</v>
      </c>
      <c r="J455" s="15">
        <v>64.375</v>
      </c>
      <c r="K455" s="15">
        <f t="shared" si="14"/>
        <v>24.28125</v>
      </c>
    </row>
    <row r="456" spans="2:11" ht="12.75">
      <c r="B456">
        <f t="shared" si="13"/>
        <v>97.125</v>
      </c>
      <c r="J456" s="15">
        <v>64.4375</v>
      </c>
      <c r="K456" s="15">
        <f t="shared" si="14"/>
        <v>24.34375</v>
      </c>
    </row>
    <row r="457" spans="2:11" ht="12.75">
      <c r="B457">
        <f t="shared" si="13"/>
        <v>97.1875</v>
      </c>
      <c r="J457" s="15">
        <v>64.5</v>
      </c>
      <c r="K457" s="15">
        <f t="shared" si="14"/>
        <v>24.40625</v>
      </c>
    </row>
    <row r="458" spans="2:11" ht="12.75">
      <c r="B458">
        <f t="shared" si="13"/>
        <v>97.25</v>
      </c>
      <c r="J458" s="15">
        <v>64.5625</v>
      </c>
      <c r="K458" s="15">
        <f t="shared" si="14"/>
        <v>24.46875</v>
      </c>
    </row>
    <row r="459" spans="2:11" ht="12.75">
      <c r="B459">
        <f t="shared" si="13"/>
        <v>97.3125</v>
      </c>
      <c r="J459" s="15">
        <v>64.625</v>
      </c>
      <c r="K459" s="15">
        <f t="shared" si="14"/>
        <v>24.53125</v>
      </c>
    </row>
    <row r="460" spans="2:11" ht="12.75">
      <c r="B460">
        <f t="shared" si="13"/>
        <v>97.375</v>
      </c>
      <c r="J460" s="15">
        <v>64.6875</v>
      </c>
      <c r="K460" s="15">
        <f t="shared" si="14"/>
        <v>24.59375</v>
      </c>
    </row>
    <row r="461" spans="2:11" ht="12.75">
      <c r="B461">
        <f t="shared" si="13"/>
        <v>97.4375</v>
      </c>
      <c r="J461" s="15">
        <v>64.75</v>
      </c>
      <c r="K461" s="15">
        <f t="shared" si="14"/>
        <v>24.65625</v>
      </c>
    </row>
    <row r="462" spans="2:11" ht="12.75">
      <c r="B462">
        <f t="shared" si="13"/>
        <v>97.5</v>
      </c>
      <c r="J462" s="15">
        <v>64.8125</v>
      </c>
      <c r="K462" s="15">
        <f t="shared" si="14"/>
        <v>24.71875</v>
      </c>
    </row>
    <row r="463" spans="10:11" ht="12.75">
      <c r="J463" s="15">
        <v>64.875</v>
      </c>
      <c r="K463" s="15">
        <f t="shared" si="14"/>
        <v>24.78125</v>
      </c>
    </row>
    <row r="464" spans="10:11" ht="12.75">
      <c r="J464" s="15">
        <v>64.9375</v>
      </c>
      <c r="K464" s="15">
        <f t="shared" si="14"/>
        <v>24.84375</v>
      </c>
    </row>
    <row r="465" spans="10:11" ht="12.75">
      <c r="J465" s="15">
        <v>65</v>
      </c>
      <c r="K465" s="15">
        <f t="shared" si="14"/>
        <v>24.90625</v>
      </c>
    </row>
    <row r="466" spans="10:11" ht="12.75">
      <c r="J466" s="15">
        <v>65.0625</v>
      </c>
      <c r="K466" s="15">
        <f t="shared" si="14"/>
        <v>24.96875</v>
      </c>
    </row>
    <row r="467" spans="10:11" ht="12.75">
      <c r="J467" s="15">
        <v>65.125</v>
      </c>
      <c r="K467" s="15">
        <f t="shared" si="14"/>
        <v>25.03125</v>
      </c>
    </row>
    <row r="468" spans="10:11" ht="12.75">
      <c r="J468" s="15">
        <v>65.1875</v>
      </c>
      <c r="K468" s="15">
        <f t="shared" si="14"/>
        <v>25.09375</v>
      </c>
    </row>
    <row r="469" spans="10:11" ht="12.75">
      <c r="J469" s="15">
        <v>65.25</v>
      </c>
      <c r="K469" s="15">
        <f t="shared" si="14"/>
        <v>25.15625</v>
      </c>
    </row>
    <row r="470" spans="10:11" ht="12.75">
      <c r="J470" s="15">
        <v>65.3125</v>
      </c>
      <c r="K470" s="15">
        <f t="shared" si="14"/>
        <v>25.21875</v>
      </c>
    </row>
    <row r="471" spans="10:11" ht="12.75">
      <c r="J471" s="15">
        <v>65.375</v>
      </c>
      <c r="K471" s="15">
        <f t="shared" si="14"/>
        <v>25.28125</v>
      </c>
    </row>
    <row r="472" spans="10:11" ht="12.75">
      <c r="J472" s="15">
        <v>65.4375</v>
      </c>
      <c r="K472" s="15">
        <f t="shared" si="14"/>
        <v>25.34375</v>
      </c>
    </row>
    <row r="473" spans="10:11" ht="12.75">
      <c r="J473" s="15">
        <v>65.5</v>
      </c>
      <c r="K473" s="15">
        <f t="shared" si="14"/>
        <v>25.40625</v>
      </c>
    </row>
    <row r="474" spans="10:11" ht="12.75">
      <c r="J474" s="15">
        <v>65.5625</v>
      </c>
      <c r="K474" s="15">
        <f t="shared" si="14"/>
        <v>25.46875</v>
      </c>
    </row>
    <row r="475" spans="10:11" ht="12.75">
      <c r="J475" s="15">
        <v>65.625</v>
      </c>
      <c r="K475" s="15">
        <f t="shared" si="14"/>
        <v>25.53125</v>
      </c>
    </row>
    <row r="476" spans="10:11" ht="12.75">
      <c r="J476" s="15">
        <v>65.6875</v>
      </c>
      <c r="K476" s="15">
        <f t="shared" si="14"/>
        <v>25.59375</v>
      </c>
    </row>
    <row r="477" spans="10:11" ht="12.75">
      <c r="J477" s="15">
        <v>65.75</v>
      </c>
      <c r="K477" s="15">
        <f t="shared" si="14"/>
        <v>25.65625</v>
      </c>
    </row>
    <row r="478" spans="10:11" ht="12.75">
      <c r="J478" s="15">
        <v>65.8125</v>
      </c>
      <c r="K478" s="15">
        <f t="shared" si="14"/>
        <v>25.71875</v>
      </c>
    </row>
    <row r="479" spans="10:11" ht="12.75">
      <c r="J479" s="15">
        <v>65.875</v>
      </c>
      <c r="K479" s="15">
        <f t="shared" si="14"/>
        <v>25.78125</v>
      </c>
    </row>
    <row r="480" spans="10:11" ht="12.75">
      <c r="J480" s="15">
        <v>65.9375</v>
      </c>
      <c r="K480" s="15">
        <f t="shared" si="14"/>
        <v>25.84375</v>
      </c>
    </row>
    <row r="481" spans="10:11" ht="12.75">
      <c r="J481" s="15">
        <v>66</v>
      </c>
      <c r="K481" s="15">
        <f t="shared" si="14"/>
        <v>25.90625</v>
      </c>
    </row>
    <row r="482" spans="10:11" ht="12.75">
      <c r="J482" s="15">
        <v>66.0625</v>
      </c>
      <c r="K482" s="15">
        <f t="shared" si="14"/>
        <v>25.96875</v>
      </c>
    </row>
    <row r="483" spans="10:11" ht="12.75">
      <c r="J483" s="15">
        <v>66.125</v>
      </c>
      <c r="K483" s="15">
        <f t="shared" si="14"/>
        <v>26.03125</v>
      </c>
    </row>
    <row r="484" spans="10:11" ht="12.75">
      <c r="J484" s="15">
        <v>66.1875</v>
      </c>
      <c r="K484" s="15">
        <f t="shared" si="14"/>
        <v>26.09375</v>
      </c>
    </row>
    <row r="485" spans="10:11" ht="12.75">
      <c r="J485" s="15">
        <v>66.25</v>
      </c>
      <c r="K485" s="15">
        <f t="shared" si="14"/>
        <v>26.15625</v>
      </c>
    </row>
    <row r="486" spans="10:11" ht="12.75">
      <c r="J486" s="15">
        <v>66.3125</v>
      </c>
      <c r="K486" s="15">
        <f t="shared" si="14"/>
        <v>26.21875</v>
      </c>
    </row>
    <row r="487" spans="10:11" ht="12.75">
      <c r="J487" s="15">
        <v>66.375</v>
      </c>
      <c r="K487" s="15">
        <f t="shared" si="14"/>
        <v>26.28125</v>
      </c>
    </row>
    <row r="488" spans="10:11" ht="12.75">
      <c r="J488" s="15">
        <v>66.4375</v>
      </c>
      <c r="K488" s="15">
        <f t="shared" si="14"/>
        <v>26.34375</v>
      </c>
    </row>
    <row r="489" spans="10:11" ht="12.75">
      <c r="J489" s="15">
        <v>66.5</v>
      </c>
      <c r="K489" s="15">
        <f t="shared" si="14"/>
        <v>26.40625</v>
      </c>
    </row>
    <row r="490" spans="10:11" ht="12.75">
      <c r="J490" s="15">
        <v>66.5625</v>
      </c>
      <c r="K490" s="15">
        <f t="shared" si="14"/>
        <v>26.46875</v>
      </c>
    </row>
    <row r="491" spans="10:11" ht="12.75">
      <c r="J491" s="15">
        <v>66.625</v>
      </c>
      <c r="K491" s="15">
        <f t="shared" si="14"/>
        <v>26.53125</v>
      </c>
    </row>
    <row r="492" spans="10:11" ht="12.75">
      <c r="J492" s="15">
        <v>66.6875</v>
      </c>
      <c r="K492" s="15">
        <f t="shared" si="14"/>
        <v>26.59375</v>
      </c>
    </row>
    <row r="493" spans="10:11" ht="12.75">
      <c r="J493" s="15">
        <v>66.75</v>
      </c>
      <c r="K493" s="15">
        <f t="shared" si="14"/>
        <v>26.65625</v>
      </c>
    </row>
    <row r="494" spans="10:11" ht="12.75">
      <c r="J494" s="15">
        <v>66.8125</v>
      </c>
      <c r="K494" s="15">
        <f t="shared" si="14"/>
        <v>26.71875</v>
      </c>
    </row>
    <row r="495" spans="10:11" ht="12.75">
      <c r="J495" s="15">
        <v>66.875</v>
      </c>
      <c r="K495" s="15">
        <f t="shared" si="14"/>
        <v>26.78125</v>
      </c>
    </row>
    <row r="496" spans="10:11" ht="12.75">
      <c r="J496" s="15">
        <v>66.9375</v>
      </c>
      <c r="K496" s="15">
        <f t="shared" si="14"/>
        <v>26.84375</v>
      </c>
    </row>
    <row r="497" spans="10:11" ht="12.75">
      <c r="J497" s="15">
        <v>67</v>
      </c>
      <c r="K497" s="15">
        <f t="shared" si="14"/>
        <v>26.90625</v>
      </c>
    </row>
    <row r="498" spans="10:11" ht="12.75">
      <c r="J498" s="15">
        <v>67.0625</v>
      </c>
      <c r="K498" s="15">
        <f t="shared" si="14"/>
        <v>26.96875</v>
      </c>
    </row>
    <row r="499" spans="10:11" ht="12.75">
      <c r="J499" s="15">
        <v>67.125</v>
      </c>
      <c r="K499" s="15">
        <f t="shared" si="14"/>
        <v>27.03125</v>
      </c>
    </row>
    <row r="500" spans="10:11" ht="12.75">
      <c r="J500" s="15">
        <v>67.1875</v>
      </c>
      <c r="K500" s="15">
        <f t="shared" si="14"/>
        <v>27.09375</v>
      </c>
    </row>
    <row r="501" spans="10:11" ht="12.75">
      <c r="J501" s="15">
        <v>67.25</v>
      </c>
      <c r="K501" s="15">
        <f t="shared" si="14"/>
        <v>27.15625</v>
      </c>
    </row>
    <row r="502" spans="10:11" ht="12.75">
      <c r="J502" s="15">
        <v>67.3125</v>
      </c>
      <c r="K502" s="15">
        <f t="shared" si="14"/>
        <v>27.21875</v>
      </c>
    </row>
    <row r="503" spans="10:11" ht="12.75">
      <c r="J503" s="15">
        <v>67.375</v>
      </c>
      <c r="K503" s="15">
        <f t="shared" si="14"/>
        <v>27.28125</v>
      </c>
    </row>
    <row r="504" spans="10:11" ht="12.75">
      <c r="J504" s="15">
        <v>67.4375</v>
      </c>
      <c r="K504" s="15">
        <f t="shared" si="14"/>
        <v>27.34375</v>
      </c>
    </row>
    <row r="505" spans="10:11" ht="12.75">
      <c r="J505" s="15">
        <v>67.5</v>
      </c>
      <c r="K505" s="15">
        <f t="shared" si="14"/>
        <v>27.40625</v>
      </c>
    </row>
    <row r="506" spans="10:11" ht="12.75">
      <c r="J506" s="15">
        <v>67.5625</v>
      </c>
      <c r="K506" s="15">
        <f t="shared" si="14"/>
        <v>27.46875</v>
      </c>
    </row>
    <row r="507" spans="10:11" ht="12.75">
      <c r="J507" s="15">
        <v>67.625</v>
      </c>
      <c r="K507" s="15">
        <f t="shared" si="14"/>
        <v>27.53125</v>
      </c>
    </row>
    <row r="508" spans="10:11" ht="12.75">
      <c r="J508" s="15">
        <v>67.6875</v>
      </c>
      <c r="K508" s="15">
        <f t="shared" si="14"/>
        <v>27.59375</v>
      </c>
    </row>
    <row r="509" spans="10:11" ht="12.75">
      <c r="J509" s="15">
        <v>67.75</v>
      </c>
      <c r="K509" s="15">
        <f t="shared" si="14"/>
        <v>27.65625</v>
      </c>
    </row>
    <row r="510" spans="10:11" ht="12.75">
      <c r="J510" s="15">
        <v>67.8125</v>
      </c>
      <c r="K510" s="15">
        <f t="shared" si="14"/>
        <v>27.71875</v>
      </c>
    </row>
    <row r="511" spans="10:11" ht="12.75">
      <c r="J511" s="15">
        <v>67.875</v>
      </c>
      <c r="K511" s="15">
        <f t="shared" si="14"/>
        <v>27.78125</v>
      </c>
    </row>
    <row r="512" spans="10:11" ht="12.75">
      <c r="J512" s="15">
        <v>67.9375</v>
      </c>
      <c r="K512" s="15">
        <f t="shared" si="14"/>
        <v>27.84375</v>
      </c>
    </row>
    <row r="513" spans="10:11" ht="12.75">
      <c r="J513" s="15">
        <v>68</v>
      </c>
      <c r="K513" s="15">
        <f t="shared" si="14"/>
        <v>27.90625</v>
      </c>
    </row>
    <row r="514" spans="10:11" ht="12.75">
      <c r="J514" s="15">
        <v>68.0625</v>
      </c>
      <c r="K514" s="15">
        <f aca="true" t="shared" si="15" ref="K514:K577">J514-40.09375</f>
        <v>27.96875</v>
      </c>
    </row>
    <row r="515" spans="10:11" ht="12.75">
      <c r="J515" s="15">
        <v>68.125</v>
      </c>
      <c r="K515" s="15">
        <f t="shared" si="15"/>
        <v>28.03125</v>
      </c>
    </row>
    <row r="516" spans="10:11" ht="12.75">
      <c r="J516" s="15">
        <v>68.1875</v>
      </c>
      <c r="K516" s="15">
        <f t="shared" si="15"/>
        <v>28.09375</v>
      </c>
    </row>
    <row r="517" spans="10:11" ht="12.75">
      <c r="J517" s="15">
        <v>68.25</v>
      </c>
      <c r="K517" s="15">
        <f t="shared" si="15"/>
        <v>28.15625</v>
      </c>
    </row>
    <row r="518" spans="10:11" ht="12.75">
      <c r="J518" s="15">
        <v>68.3125</v>
      </c>
      <c r="K518" s="15">
        <f t="shared" si="15"/>
        <v>28.21875</v>
      </c>
    </row>
    <row r="519" spans="10:11" ht="12.75">
      <c r="J519" s="15">
        <v>68.375</v>
      </c>
      <c r="K519" s="15">
        <f t="shared" si="15"/>
        <v>28.28125</v>
      </c>
    </row>
    <row r="520" spans="10:11" ht="12.75">
      <c r="J520" s="15">
        <v>68.4375</v>
      </c>
      <c r="K520" s="15">
        <f t="shared" si="15"/>
        <v>28.34375</v>
      </c>
    </row>
    <row r="521" spans="10:11" ht="12.75">
      <c r="J521" s="15">
        <v>68.5</v>
      </c>
      <c r="K521" s="15">
        <f t="shared" si="15"/>
        <v>28.40625</v>
      </c>
    </row>
    <row r="522" spans="10:11" ht="12.75">
      <c r="J522" s="15">
        <v>68.5625</v>
      </c>
      <c r="K522" s="15">
        <f t="shared" si="15"/>
        <v>28.46875</v>
      </c>
    </row>
    <row r="523" spans="10:11" ht="12.75">
      <c r="J523" s="15">
        <v>68.625</v>
      </c>
      <c r="K523" s="15">
        <f t="shared" si="15"/>
        <v>28.53125</v>
      </c>
    </row>
    <row r="524" spans="10:11" ht="12.75">
      <c r="J524" s="15">
        <v>68.6875</v>
      </c>
      <c r="K524" s="15">
        <f t="shared" si="15"/>
        <v>28.59375</v>
      </c>
    </row>
    <row r="525" spans="10:11" ht="12.75">
      <c r="J525" s="15">
        <v>68.75</v>
      </c>
      <c r="K525" s="15">
        <f t="shared" si="15"/>
        <v>28.65625</v>
      </c>
    </row>
    <row r="526" spans="10:11" ht="12.75">
      <c r="J526" s="15">
        <v>68.8125</v>
      </c>
      <c r="K526" s="15">
        <f t="shared" si="15"/>
        <v>28.71875</v>
      </c>
    </row>
    <row r="527" spans="10:11" ht="12.75">
      <c r="J527" s="15">
        <v>68.875</v>
      </c>
      <c r="K527" s="15">
        <f t="shared" si="15"/>
        <v>28.78125</v>
      </c>
    </row>
    <row r="528" spans="10:11" ht="12.75">
      <c r="J528" s="15">
        <v>68.9375</v>
      </c>
      <c r="K528" s="15">
        <f t="shared" si="15"/>
        <v>28.84375</v>
      </c>
    </row>
    <row r="529" spans="10:11" ht="12.75">
      <c r="J529" s="15">
        <v>69</v>
      </c>
      <c r="K529" s="15">
        <f t="shared" si="15"/>
        <v>28.90625</v>
      </c>
    </row>
    <row r="530" spans="10:11" ht="12.75">
      <c r="J530" s="15">
        <v>69.0625</v>
      </c>
      <c r="K530" s="15">
        <f t="shared" si="15"/>
        <v>28.96875</v>
      </c>
    </row>
    <row r="531" spans="10:11" ht="12.75">
      <c r="J531" s="15">
        <v>69.125</v>
      </c>
      <c r="K531" s="15">
        <f t="shared" si="15"/>
        <v>29.03125</v>
      </c>
    </row>
    <row r="532" spans="10:11" ht="12.75">
      <c r="J532" s="15">
        <v>69.1875</v>
      </c>
      <c r="K532" s="15">
        <f t="shared" si="15"/>
        <v>29.09375</v>
      </c>
    </row>
    <row r="533" spans="10:11" ht="12.75">
      <c r="J533" s="15">
        <v>69.25</v>
      </c>
      <c r="K533" s="15">
        <f t="shared" si="15"/>
        <v>29.15625</v>
      </c>
    </row>
    <row r="534" spans="10:11" ht="12.75">
      <c r="J534" s="15">
        <v>69.3125</v>
      </c>
      <c r="K534" s="15">
        <f t="shared" si="15"/>
        <v>29.21875</v>
      </c>
    </row>
    <row r="535" spans="10:11" ht="12.75">
      <c r="J535" s="15">
        <v>69.375</v>
      </c>
      <c r="K535" s="15">
        <f t="shared" si="15"/>
        <v>29.28125</v>
      </c>
    </row>
    <row r="536" spans="10:11" ht="12.75">
      <c r="J536" s="15">
        <v>69.4375</v>
      </c>
      <c r="K536" s="15">
        <f t="shared" si="15"/>
        <v>29.34375</v>
      </c>
    </row>
    <row r="537" spans="10:11" ht="12.75">
      <c r="J537" s="15">
        <v>69.5</v>
      </c>
      <c r="K537" s="15">
        <f t="shared" si="15"/>
        <v>29.40625</v>
      </c>
    </row>
    <row r="538" spans="10:11" ht="12.75">
      <c r="J538" s="15">
        <v>69.5625</v>
      </c>
      <c r="K538" s="15">
        <f t="shared" si="15"/>
        <v>29.46875</v>
      </c>
    </row>
    <row r="539" spans="10:11" ht="12.75">
      <c r="J539" s="15">
        <v>69.625</v>
      </c>
      <c r="K539" s="15">
        <f t="shared" si="15"/>
        <v>29.53125</v>
      </c>
    </row>
    <row r="540" spans="10:11" ht="12.75">
      <c r="J540" s="15">
        <v>69.6875</v>
      </c>
      <c r="K540" s="15">
        <f t="shared" si="15"/>
        <v>29.59375</v>
      </c>
    </row>
    <row r="541" spans="10:11" ht="12.75">
      <c r="J541" s="15">
        <v>69.75</v>
      </c>
      <c r="K541" s="15">
        <f t="shared" si="15"/>
        <v>29.65625</v>
      </c>
    </row>
    <row r="542" spans="10:11" ht="12.75">
      <c r="J542" s="15">
        <v>69.8125</v>
      </c>
      <c r="K542" s="15">
        <f t="shared" si="15"/>
        <v>29.71875</v>
      </c>
    </row>
    <row r="543" spans="10:11" ht="12.75">
      <c r="J543" s="15">
        <v>69.875</v>
      </c>
      <c r="K543" s="15">
        <f t="shared" si="15"/>
        <v>29.78125</v>
      </c>
    </row>
    <row r="544" spans="10:11" ht="12.75">
      <c r="J544" s="15">
        <v>69.9375</v>
      </c>
      <c r="K544" s="15">
        <f t="shared" si="15"/>
        <v>29.84375</v>
      </c>
    </row>
    <row r="545" spans="10:11" ht="12.75">
      <c r="J545" s="15">
        <v>70</v>
      </c>
      <c r="K545" s="15">
        <f t="shared" si="15"/>
        <v>29.90625</v>
      </c>
    </row>
    <row r="546" spans="10:11" ht="12.75">
      <c r="J546" s="15">
        <v>70.0625</v>
      </c>
      <c r="K546" s="15">
        <f t="shared" si="15"/>
        <v>29.96875</v>
      </c>
    </row>
    <row r="547" spans="10:11" ht="12.75">
      <c r="J547" s="15">
        <v>70.125</v>
      </c>
      <c r="K547" s="15">
        <f t="shared" si="15"/>
        <v>30.03125</v>
      </c>
    </row>
    <row r="548" spans="10:11" ht="12.75">
      <c r="J548" s="15">
        <v>70.1875</v>
      </c>
      <c r="K548" s="15">
        <f t="shared" si="15"/>
        <v>30.09375</v>
      </c>
    </row>
    <row r="549" spans="10:11" ht="12.75">
      <c r="J549" s="15">
        <v>70.25</v>
      </c>
      <c r="K549" s="15">
        <f t="shared" si="15"/>
        <v>30.15625</v>
      </c>
    </row>
    <row r="550" spans="10:11" ht="12.75">
      <c r="J550" s="15">
        <v>70.3125</v>
      </c>
      <c r="K550" s="15">
        <f t="shared" si="15"/>
        <v>30.21875</v>
      </c>
    </row>
    <row r="551" spans="10:11" ht="12.75">
      <c r="J551" s="15">
        <v>70.375</v>
      </c>
      <c r="K551" s="15">
        <f t="shared" si="15"/>
        <v>30.28125</v>
      </c>
    </row>
    <row r="552" spans="10:11" ht="12.75">
      <c r="J552" s="15">
        <v>70.4375</v>
      </c>
      <c r="K552" s="15">
        <f t="shared" si="15"/>
        <v>30.34375</v>
      </c>
    </row>
    <row r="553" spans="10:11" ht="12.75">
      <c r="J553" s="15">
        <v>70.5</v>
      </c>
      <c r="K553" s="15">
        <f t="shared" si="15"/>
        <v>30.40625</v>
      </c>
    </row>
    <row r="554" spans="10:11" ht="12.75">
      <c r="J554" s="15">
        <v>70.5625</v>
      </c>
      <c r="K554" s="15">
        <f t="shared" si="15"/>
        <v>30.46875</v>
      </c>
    </row>
    <row r="555" spans="10:11" ht="12.75">
      <c r="J555" s="15">
        <v>70.625</v>
      </c>
      <c r="K555" s="15">
        <f t="shared" si="15"/>
        <v>30.53125</v>
      </c>
    </row>
    <row r="556" spans="10:11" ht="12.75">
      <c r="J556" s="15">
        <v>70.6875</v>
      </c>
      <c r="K556" s="15">
        <f t="shared" si="15"/>
        <v>30.59375</v>
      </c>
    </row>
    <row r="557" spans="10:11" ht="12.75">
      <c r="J557" s="15">
        <v>70.75</v>
      </c>
      <c r="K557" s="15">
        <f t="shared" si="15"/>
        <v>30.65625</v>
      </c>
    </row>
    <row r="558" spans="10:11" ht="12.75">
      <c r="J558" s="15">
        <v>70.8125</v>
      </c>
      <c r="K558" s="15">
        <f t="shared" si="15"/>
        <v>30.71875</v>
      </c>
    </row>
    <row r="559" spans="10:11" ht="12.75">
      <c r="J559" s="15">
        <v>70.875</v>
      </c>
      <c r="K559" s="15">
        <f t="shared" si="15"/>
        <v>30.78125</v>
      </c>
    </row>
    <row r="560" spans="10:11" ht="12.75">
      <c r="J560" s="15">
        <v>70.9375</v>
      </c>
      <c r="K560" s="15">
        <f t="shared" si="15"/>
        <v>30.84375</v>
      </c>
    </row>
    <row r="561" spans="10:11" ht="12.75">
      <c r="J561" s="15">
        <v>71</v>
      </c>
      <c r="K561" s="15">
        <f t="shared" si="15"/>
        <v>30.90625</v>
      </c>
    </row>
    <row r="562" spans="10:11" ht="12.75">
      <c r="J562" s="15">
        <v>71.0625</v>
      </c>
      <c r="K562" s="15">
        <f t="shared" si="15"/>
        <v>30.96875</v>
      </c>
    </row>
    <row r="563" spans="10:11" ht="12.75">
      <c r="J563" s="15">
        <v>71.125</v>
      </c>
      <c r="K563" s="15">
        <f t="shared" si="15"/>
        <v>31.03125</v>
      </c>
    </row>
    <row r="564" spans="10:11" ht="12.75">
      <c r="J564" s="15">
        <v>71.1875</v>
      </c>
      <c r="K564" s="15">
        <f t="shared" si="15"/>
        <v>31.09375</v>
      </c>
    </row>
    <row r="565" spans="10:11" ht="12.75">
      <c r="J565" s="15">
        <v>71.25</v>
      </c>
      <c r="K565" s="15">
        <f t="shared" si="15"/>
        <v>31.15625</v>
      </c>
    </row>
    <row r="566" spans="10:11" ht="12.75">
      <c r="J566" s="15">
        <v>71.3125</v>
      </c>
      <c r="K566" s="15">
        <f t="shared" si="15"/>
        <v>31.21875</v>
      </c>
    </row>
    <row r="567" spans="10:11" ht="12.75">
      <c r="J567" s="15">
        <v>71.375</v>
      </c>
      <c r="K567" s="15">
        <f t="shared" si="15"/>
        <v>31.28125</v>
      </c>
    </row>
    <row r="568" spans="10:11" ht="12.75">
      <c r="J568" s="15">
        <v>71.4375</v>
      </c>
      <c r="K568" s="15">
        <f t="shared" si="15"/>
        <v>31.34375</v>
      </c>
    </row>
    <row r="569" spans="10:11" ht="12.75">
      <c r="J569" s="15">
        <v>71.5</v>
      </c>
      <c r="K569" s="15">
        <f t="shared" si="15"/>
        <v>31.40625</v>
      </c>
    </row>
    <row r="570" spans="10:11" ht="12.75">
      <c r="J570" s="15">
        <v>71.5625</v>
      </c>
      <c r="K570" s="15">
        <f t="shared" si="15"/>
        <v>31.46875</v>
      </c>
    </row>
    <row r="571" spans="10:11" ht="12.75">
      <c r="J571" s="15">
        <v>71.625</v>
      </c>
      <c r="K571" s="15">
        <f t="shared" si="15"/>
        <v>31.53125</v>
      </c>
    </row>
    <row r="572" spans="10:11" ht="12.75">
      <c r="J572" s="15">
        <v>71.6875</v>
      </c>
      <c r="K572" s="15">
        <f t="shared" si="15"/>
        <v>31.59375</v>
      </c>
    </row>
    <row r="573" spans="10:11" ht="12.75">
      <c r="J573" s="15">
        <v>71.75</v>
      </c>
      <c r="K573" s="15">
        <f t="shared" si="15"/>
        <v>31.65625</v>
      </c>
    </row>
    <row r="574" spans="10:11" ht="12.75">
      <c r="J574" s="15">
        <v>71.8125</v>
      </c>
      <c r="K574" s="15">
        <f t="shared" si="15"/>
        <v>31.71875</v>
      </c>
    </row>
    <row r="575" spans="10:11" ht="12.75">
      <c r="J575" s="15">
        <v>71.875</v>
      </c>
      <c r="K575" s="15">
        <f t="shared" si="15"/>
        <v>31.78125</v>
      </c>
    </row>
    <row r="576" spans="10:11" ht="12.75">
      <c r="J576" s="15">
        <v>71.9375</v>
      </c>
      <c r="K576" s="15">
        <f t="shared" si="15"/>
        <v>31.84375</v>
      </c>
    </row>
    <row r="577" spans="10:11" ht="12.75">
      <c r="J577" s="15">
        <v>72</v>
      </c>
      <c r="K577" s="15">
        <f t="shared" si="15"/>
        <v>31.90625</v>
      </c>
    </row>
    <row r="578" spans="10:11" ht="12.75">
      <c r="J578" s="15">
        <v>72.0625</v>
      </c>
      <c r="K578" s="15">
        <f aca="true" t="shared" si="16" ref="K578:K641">J578-40.09375</f>
        <v>31.96875</v>
      </c>
    </row>
    <row r="579" spans="10:11" ht="12.75">
      <c r="J579" s="15">
        <v>72.125</v>
      </c>
      <c r="K579" s="15">
        <f t="shared" si="16"/>
        <v>32.03125</v>
      </c>
    </row>
    <row r="580" spans="10:11" ht="12.75">
      <c r="J580" s="15">
        <v>72.1875</v>
      </c>
      <c r="K580" s="15">
        <f t="shared" si="16"/>
        <v>32.09375</v>
      </c>
    </row>
    <row r="581" spans="10:11" ht="12.75">
      <c r="J581" s="15">
        <v>72.25</v>
      </c>
      <c r="K581" s="15">
        <f t="shared" si="16"/>
        <v>32.15625</v>
      </c>
    </row>
    <row r="582" spans="10:11" ht="12.75">
      <c r="J582" s="15">
        <v>72.3125</v>
      </c>
      <c r="K582" s="15">
        <f t="shared" si="16"/>
        <v>32.21875</v>
      </c>
    </row>
    <row r="583" spans="10:11" ht="12.75">
      <c r="J583" s="15">
        <v>72.375</v>
      </c>
      <c r="K583" s="15">
        <f t="shared" si="16"/>
        <v>32.28125</v>
      </c>
    </row>
    <row r="584" spans="10:11" ht="12.75">
      <c r="J584" s="15">
        <v>72.4375</v>
      </c>
      <c r="K584" s="15">
        <f t="shared" si="16"/>
        <v>32.34375</v>
      </c>
    </row>
    <row r="585" spans="10:11" ht="12.75">
      <c r="J585" s="15">
        <v>72.5</v>
      </c>
      <c r="K585" s="15">
        <f t="shared" si="16"/>
        <v>32.40625</v>
      </c>
    </row>
    <row r="586" spans="10:11" ht="12.75">
      <c r="J586" s="15">
        <v>72.5625</v>
      </c>
      <c r="K586" s="15">
        <f t="shared" si="16"/>
        <v>32.46875</v>
      </c>
    </row>
    <row r="587" spans="10:11" ht="12.75">
      <c r="J587" s="15">
        <v>72.625</v>
      </c>
      <c r="K587" s="15">
        <f t="shared" si="16"/>
        <v>32.53125</v>
      </c>
    </row>
    <row r="588" spans="10:11" ht="12.75">
      <c r="J588" s="15">
        <v>72.6875</v>
      </c>
      <c r="K588" s="15">
        <f t="shared" si="16"/>
        <v>32.59375</v>
      </c>
    </row>
    <row r="589" spans="10:11" ht="12.75">
      <c r="J589" s="15">
        <v>72.75</v>
      </c>
      <c r="K589" s="15">
        <f t="shared" si="16"/>
        <v>32.65625</v>
      </c>
    </row>
    <row r="590" spans="10:11" ht="12.75">
      <c r="J590" s="15">
        <v>72.8125</v>
      </c>
      <c r="K590" s="15">
        <f t="shared" si="16"/>
        <v>32.71875</v>
      </c>
    </row>
    <row r="591" spans="10:11" ht="12.75">
      <c r="J591" s="15">
        <v>72.875</v>
      </c>
      <c r="K591" s="15">
        <f t="shared" si="16"/>
        <v>32.78125</v>
      </c>
    </row>
    <row r="592" spans="10:11" ht="12.75">
      <c r="J592" s="15">
        <v>72.9375</v>
      </c>
      <c r="K592" s="15">
        <f t="shared" si="16"/>
        <v>32.84375</v>
      </c>
    </row>
    <row r="593" spans="10:11" ht="12.75">
      <c r="J593" s="15">
        <v>73</v>
      </c>
      <c r="K593" s="15">
        <f t="shared" si="16"/>
        <v>32.90625</v>
      </c>
    </row>
    <row r="594" spans="10:11" ht="12.75">
      <c r="J594" s="15">
        <v>73.0625</v>
      </c>
      <c r="K594" s="15">
        <f t="shared" si="16"/>
        <v>32.96875</v>
      </c>
    </row>
    <row r="595" spans="10:11" ht="12.75">
      <c r="J595" s="15">
        <v>73.125</v>
      </c>
      <c r="K595" s="15">
        <f t="shared" si="16"/>
        <v>33.03125</v>
      </c>
    </row>
    <row r="596" spans="10:11" ht="12.75">
      <c r="J596" s="15">
        <v>73.1875</v>
      </c>
      <c r="K596" s="15">
        <f t="shared" si="16"/>
        <v>33.09375</v>
      </c>
    </row>
    <row r="597" spans="10:11" ht="12.75">
      <c r="J597" s="15">
        <v>73.25</v>
      </c>
      <c r="K597" s="15">
        <f t="shared" si="16"/>
        <v>33.15625</v>
      </c>
    </row>
    <row r="598" spans="10:11" ht="12.75">
      <c r="J598" s="15">
        <v>73.3125</v>
      </c>
      <c r="K598" s="15">
        <f t="shared" si="16"/>
        <v>33.21875</v>
      </c>
    </row>
    <row r="599" spans="10:11" ht="12.75">
      <c r="J599" s="15">
        <v>73.375</v>
      </c>
      <c r="K599" s="15">
        <f t="shared" si="16"/>
        <v>33.28125</v>
      </c>
    </row>
    <row r="600" spans="10:11" ht="12.75">
      <c r="J600" s="15">
        <v>73.4375</v>
      </c>
      <c r="K600" s="15">
        <f t="shared" si="16"/>
        <v>33.34375</v>
      </c>
    </row>
    <row r="601" spans="10:11" ht="12.75">
      <c r="J601" s="15">
        <v>73.5</v>
      </c>
      <c r="K601" s="15">
        <f t="shared" si="16"/>
        <v>33.40625</v>
      </c>
    </row>
    <row r="602" spans="10:11" ht="12.75">
      <c r="J602" s="15">
        <v>73.5625</v>
      </c>
      <c r="K602" s="15">
        <f t="shared" si="16"/>
        <v>33.46875</v>
      </c>
    </row>
    <row r="603" spans="10:11" ht="12.75">
      <c r="J603" s="15">
        <v>73.625</v>
      </c>
      <c r="K603" s="15">
        <f t="shared" si="16"/>
        <v>33.53125</v>
      </c>
    </row>
    <row r="604" spans="10:11" ht="12.75">
      <c r="J604" s="15">
        <v>73.6875</v>
      </c>
      <c r="K604" s="15">
        <f t="shared" si="16"/>
        <v>33.59375</v>
      </c>
    </row>
    <row r="605" spans="10:11" ht="12.75">
      <c r="J605" s="15">
        <v>73.75</v>
      </c>
      <c r="K605" s="15">
        <f t="shared" si="16"/>
        <v>33.65625</v>
      </c>
    </row>
    <row r="606" spans="10:11" ht="12.75">
      <c r="J606" s="15">
        <v>73.8125</v>
      </c>
      <c r="K606" s="15">
        <f t="shared" si="16"/>
        <v>33.71875</v>
      </c>
    </row>
    <row r="607" spans="10:11" ht="12.75">
      <c r="J607" s="15">
        <v>73.875</v>
      </c>
      <c r="K607" s="15">
        <f t="shared" si="16"/>
        <v>33.78125</v>
      </c>
    </row>
    <row r="608" spans="10:11" ht="12.75">
      <c r="J608" s="15">
        <v>73.9375</v>
      </c>
      <c r="K608" s="15">
        <f t="shared" si="16"/>
        <v>33.84375</v>
      </c>
    </row>
    <row r="609" spans="10:11" ht="12.75">
      <c r="J609" s="15">
        <v>74</v>
      </c>
      <c r="K609" s="15">
        <f t="shared" si="16"/>
        <v>33.90625</v>
      </c>
    </row>
    <row r="610" spans="10:11" ht="12.75">
      <c r="J610" s="15">
        <v>74.0625</v>
      </c>
      <c r="K610" s="15">
        <f t="shared" si="16"/>
        <v>33.96875</v>
      </c>
    </row>
    <row r="611" spans="10:11" ht="12.75">
      <c r="J611" s="15">
        <v>74.125</v>
      </c>
      <c r="K611" s="15">
        <f t="shared" si="16"/>
        <v>34.03125</v>
      </c>
    </row>
    <row r="612" spans="10:11" ht="12.75">
      <c r="J612" s="15">
        <v>74.1875</v>
      </c>
      <c r="K612" s="15">
        <f t="shared" si="16"/>
        <v>34.09375</v>
      </c>
    </row>
    <row r="613" spans="10:11" ht="12.75">
      <c r="J613" s="15">
        <v>74.25</v>
      </c>
      <c r="K613" s="15">
        <f t="shared" si="16"/>
        <v>34.15625</v>
      </c>
    </row>
    <row r="614" spans="10:11" ht="12.75">
      <c r="J614" s="15">
        <v>74.3125</v>
      </c>
      <c r="K614" s="15">
        <f t="shared" si="16"/>
        <v>34.21875</v>
      </c>
    </row>
    <row r="615" spans="10:11" ht="12.75">
      <c r="J615" s="15">
        <v>74.375</v>
      </c>
      <c r="K615" s="15">
        <f t="shared" si="16"/>
        <v>34.28125</v>
      </c>
    </row>
    <row r="616" spans="10:11" ht="12.75">
      <c r="J616" s="15">
        <v>74.4375</v>
      </c>
      <c r="K616" s="15">
        <f t="shared" si="16"/>
        <v>34.34375</v>
      </c>
    </row>
    <row r="617" spans="10:11" ht="12.75">
      <c r="J617" s="15">
        <v>74.5</v>
      </c>
      <c r="K617" s="15">
        <f t="shared" si="16"/>
        <v>34.40625</v>
      </c>
    </row>
    <row r="618" spans="10:11" ht="12.75">
      <c r="J618" s="15">
        <v>74.5625</v>
      </c>
      <c r="K618" s="15">
        <f t="shared" si="16"/>
        <v>34.46875</v>
      </c>
    </row>
    <row r="619" spans="10:11" ht="12.75">
      <c r="J619" s="15">
        <v>74.625</v>
      </c>
      <c r="K619" s="15">
        <f t="shared" si="16"/>
        <v>34.53125</v>
      </c>
    </row>
    <row r="620" spans="10:11" ht="12.75">
      <c r="J620" s="15">
        <v>74.6875</v>
      </c>
      <c r="K620" s="15">
        <f t="shared" si="16"/>
        <v>34.59375</v>
      </c>
    </row>
    <row r="621" spans="10:11" ht="12.75">
      <c r="J621" s="15">
        <v>74.75</v>
      </c>
      <c r="K621" s="15">
        <f t="shared" si="16"/>
        <v>34.65625</v>
      </c>
    </row>
    <row r="622" spans="10:11" ht="12.75">
      <c r="J622" s="15">
        <v>74.8125</v>
      </c>
      <c r="K622" s="15">
        <f t="shared" si="16"/>
        <v>34.71875</v>
      </c>
    </row>
    <row r="623" spans="10:11" ht="12.75">
      <c r="J623" s="15">
        <v>74.875</v>
      </c>
      <c r="K623" s="15">
        <f t="shared" si="16"/>
        <v>34.78125</v>
      </c>
    </row>
    <row r="624" spans="10:11" ht="12.75">
      <c r="J624" s="15">
        <v>74.9375</v>
      </c>
      <c r="K624" s="15">
        <f t="shared" si="16"/>
        <v>34.84375</v>
      </c>
    </row>
    <row r="625" spans="10:11" ht="12.75">
      <c r="J625" s="15">
        <v>75</v>
      </c>
      <c r="K625" s="15">
        <f t="shared" si="16"/>
        <v>34.90625</v>
      </c>
    </row>
    <row r="626" spans="10:11" ht="12.75">
      <c r="J626" s="15">
        <v>75.0625</v>
      </c>
      <c r="K626" s="15">
        <f t="shared" si="16"/>
        <v>34.96875</v>
      </c>
    </row>
    <row r="627" spans="10:11" ht="12.75">
      <c r="J627" s="15">
        <v>75.125</v>
      </c>
      <c r="K627" s="15">
        <f t="shared" si="16"/>
        <v>35.03125</v>
      </c>
    </row>
    <row r="628" spans="10:11" ht="12.75">
      <c r="J628" s="15">
        <v>75.1875</v>
      </c>
      <c r="K628" s="15">
        <f t="shared" si="16"/>
        <v>35.09375</v>
      </c>
    </row>
    <row r="629" spans="10:11" ht="12.75">
      <c r="J629" s="15">
        <v>75.25</v>
      </c>
      <c r="K629" s="15">
        <f t="shared" si="16"/>
        <v>35.15625</v>
      </c>
    </row>
    <row r="630" spans="10:11" ht="12.75">
      <c r="J630" s="15">
        <v>75.3125</v>
      </c>
      <c r="K630" s="15">
        <f t="shared" si="16"/>
        <v>35.21875</v>
      </c>
    </row>
    <row r="631" spans="10:11" ht="12.75">
      <c r="J631" s="15">
        <v>75.375</v>
      </c>
      <c r="K631" s="15">
        <f t="shared" si="16"/>
        <v>35.28125</v>
      </c>
    </row>
    <row r="632" spans="10:11" ht="12.75">
      <c r="J632" s="15">
        <v>75.4375</v>
      </c>
      <c r="K632" s="15">
        <f t="shared" si="16"/>
        <v>35.34375</v>
      </c>
    </row>
    <row r="633" spans="10:11" ht="12.75">
      <c r="J633" s="15">
        <v>75.5</v>
      </c>
      <c r="K633" s="15">
        <f t="shared" si="16"/>
        <v>35.40625</v>
      </c>
    </row>
    <row r="634" spans="10:11" ht="12.75">
      <c r="J634" s="15">
        <v>75.5625</v>
      </c>
      <c r="K634" s="15">
        <f t="shared" si="16"/>
        <v>35.46875</v>
      </c>
    </row>
    <row r="635" spans="10:11" ht="12.75">
      <c r="J635" s="15">
        <v>75.625</v>
      </c>
      <c r="K635" s="15">
        <f t="shared" si="16"/>
        <v>35.53125</v>
      </c>
    </row>
    <row r="636" spans="10:11" ht="12.75">
      <c r="J636" s="15">
        <v>75.6875</v>
      </c>
      <c r="K636" s="15">
        <f t="shared" si="16"/>
        <v>35.59375</v>
      </c>
    </row>
    <row r="637" spans="10:11" ht="12.75">
      <c r="J637" s="15">
        <v>75.75</v>
      </c>
      <c r="K637" s="15">
        <f t="shared" si="16"/>
        <v>35.65625</v>
      </c>
    </row>
    <row r="638" spans="10:11" ht="12.75">
      <c r="J638" s="15">
        <v>75.8125</v>
      </c>
      <c r="K638" s="15">
        <f t="shared" si="16"/>
        <v>35.71875</v>
      </c>
    </row>
    <row r="639" spans="10:11" ht="12.75">
      <c r="J639" s="15">
        <v>75.875</v>
      </c>
      <c r="K639" s="15">
        <f t="shared" si="16"/>
        <v>35.78125</v>
      </c>
    </row>
    <row r="640" spans="10:11" ht="12.75">
      <c r="J640" s="15">
        <v>75.9375</v>
      </c>
      <c r="K640" s="15">
        <f t="shared" si="16"/>
        <v>35.84375</v>
      </c>
    </row>
    <row r="641" spans="10:11" ht="12.75">
      <c r="J641" s="15">
        <v>76</v>
      </c>
      <c r="K641" s="15">
        <f t="shared" si="16"/>
        <v>35.90625</v>
      </c>
    </row>
    <row r="642" spans="10:11" ht="12.75">
      <c r="J642" s="15">
        <v>76.0625</v>
      </c>
      <c r="K642" s="15">
        <f aca="true" t="shared" si="17" ref="K642:K705">J642-40.09375</f>
        <v>35.96875</v>
      </c>
    </row>
    <row r="643" spans="10:11" ht="12.75">
      <c r="J643" s="15">
        <v>76.125</v>
      </c>
      <c r="K643" s="15">
        <f t="shared" si="17"/>
        <v>36.03125</v>
      </c>
    </row>
    <row r="644" spans="10:11" ht="12.75">
      <c r="J644" s="15">
        <v>76.1875</v>
      </c>
      <c r="K644" s="15">
        <f t="shared" si="17"/>
        <v>36.09375</v>
      </c>
    </row>
    <row r="645" spans="10:11" ht="12.75">
      <c r="J645" s="15">
        <v>76.25</v>
      </c>
      <c r="K645" s="15">
        <f t="shared" si="17"/>
        <v>36.15625</v>
      </c>
    </row>
    <row r="646" spans="10:11" ht="12.75">
      <c r="J646" s="15">
        <v>76.3125</v>
      </c>
      <c r="K646" s="15">
        <f t="shared" si="17"/>
        <v>36.21875</v>
      </c>
    </row>
    <row r="647" spans="10:11" ht="12.75">
      <c r="J647" s="15">
        <v>76.375</v>
      </c>
      <c r="K647" s="15">
        <f t="shared" si="17"/>
        <v>36.28125</v>
      </c>
    </row>
    <row r="648" spans="10:11" ht="12.75">
      <c r="J648" s="15">
        <v>76.4375</v>
      </c>
      <c r="K648" s="15">
        <f t="shared" si="17"/>
        <v>36.34375</v>
      </c>
    </row>
    <row r="649" spans="10:11" ht="12.75">
      <c r="J649" s="15">
        <v>76.5</v>
      </c>
      <c r="K649" s="15">
        <f t="shared" si="17"/>
        <v>36.40625</v>
      </c>
    </row>
    <row r="650" spans="10:11" ht="12.75">
      <c r="J650" s="15">
        <v>76.5625</v>
      </c>
      <c r="K650" s="15">
        <f t="shared" si="17"/>
        <v>36.46875</v>
      </c>
    </row>
    <row r="651" spans="10:11" ht="12.75">
      <c r="J651" s="15">
        <v>76.625</v>
      </c>
      <c r="K651" s="15">
        <f t="shared" si="17"/>
        <v>36.53125</v>
      </c>
    </row>
    <row r="652" spans="10:11" ht="12.75">
      <c r="J652" s="15">
        <v>76.6875</v>
      </c>
      <c r="K652" s="15">
        <f t="shared" si="17"/>
        <v>36.59375</v>
      </c>
    </row>
    <row r="653" spans="10:11" ht="12.75">
      <c r="J653" s="15">
        <v>76.75</v>
      </c>
      <c r="K653" s="15">
        <f t="shared" si="17"/>
        <v>36.65625</v>
      </c>
    </row>
    <row r="654" spans="10:11" ht="12.75">
      <c r="J654" s="15">
        <v>76.8125</v>
      </c>
      <c r="K654" s="15">
        <f t="shared" si="17"/>
        <v>36.71875</v>
      </c>
    </row>
    <row r="655" spans="10:11" ht="12.75">
      <c r="J655" s="15">
        <v>76.875</v>
      </c>
      <c r="K655" s="15">
        <f t="shared" si="17"/>
        <v>36.78125</v>
      </c>
    </row>
    <row r="656" spans="10:11" ht="12.75">
      <c r="J656" s="15">
        <v>76.9375</v>
      </c>
      <c r="K656" s="15">
        <f t="shared" si="17"/>
        <v>36.84375</v>
      </c>
    </row>
    <row r="657" spans="10:11" ht="12.75">
      <c r="J657" s="15">
        <v>77</v>
      </c>
      <c r="K657" s="15">
        <f t="shared" si="17"/>
        <v>36.90625</v>
      </c>
    </row>
    <row r="658" spans="10:11" ht="12.75">
      <c r="J658" s="15">
        <v>77.0625</v>
      </c>
      <c r="K658" s="15">
        <f t="shared" si="17"/>
        <v>36.96875</v>
      </c>
    </row>
    <row r="659" spans="10:11" ht="12.75">
      <c r="J659" s="15">
        <v>77.125</v>
      </c>
      <c r="K659" s="15">
        <f t="shared" si="17"/>
        <v>37.03125</v>
      </c>
    </row>
    <row r="660" spans="10:11" ht="12.75">
      <c r="J660" s="15">
        <v>77.1875</v>
      </c>
      <c r="K660" s="15">
        <f t="shared" si="17"/>
        <v>37.09375</v>
      </c>
    </row>
    <row r="661" spans="10:11" ht="12.75">
      <c r="J661" s="15">
        <v>77.25</v>
      </c>
      <c r="K661" s="15">
        <f t="shared" si="17"/>
        <v>37.15625</v>
      </c>
    </row>
    <row r="662" spans="10:11" ht="12.75">
      <c r="J662" s="15">
        <v>77.3125</v>
      </c>
      <c r="K662" s="15">
        <f t="shared" si="17"/>
        <v>37.21875</v>
      </c>
    </row>
    <row r="663" spans="10:11" ht="12.75">
      <c r="J663" s="15">
        <v>77.375</v>
      </c>
      <c r="K663" s="15">
        <f t="shared" si="17"/>
        <v>37.28125</v>
      </c>
    </row>
    <row r="664" spans="10:11" ht="12.75">
      <c r="J664" s="15">
        <v>77.4375</v>
      </c>
      <c r="K664" s="15">
        <f t="shared" si="17"/>
        <v>37.34375</v>
      </c>
    </row>
    <row r="665" spans="10:11" ht="12.75">
      <c r="J665" s="15">
        <v>77.5</v>
      </c>
      <c r="K665" s="15">
        <f t="shared" si="17"/>
        <v>37.40625</v>
      </c>
    </row>
    <row r="666" spans="10:11" ht="12.75">
      <c r="J666" s="15">
        <v>77.5625</v>
      </c>
      <c r="K666" s="15">
        <f t="shared" si="17"/>
        <v>37.46875</v>
      </c>
    </row>
    <row r="667" spans="10:11" ht="12.75">
      <c r="J667" s="15">
        <v>77.625</v>
      </c>
      <c r="K667" s="15">
        <f t="shared" si="17"/>
        <v>37.53125</v>
      </c>
    </row>
    <row r="668" spans="10:11" ht="12.75">
      <c r="J668" s="15">
        <v>77.6875</v>
      </c>
      <c r="K668" s="15">
        <f t="shared" si="17"/>
        <v>37.59375</v>
      </c>
    </row>
    <row r="669" spans="10:11" ht="12.75">
      <c r="J669" s="15">
        <v>77.75</v>
      </c>
      <c r="K669" s="15">
        <f t="shared" si="17"/>
        <v>37.65625</v>
      </c>
    </row>
    <row r="670" spans="10:11" ht="12.75">
      <c r="J670" s="15">
        <v>77.8125</v>
      </c>
      <c r="K670" s="15">
        <f t="shared" si="17"/>
        <v>37.71875</v>
      </c>
    </row>
    <row r="671" spans="10:11" ht="12.75">
      <c r="J671" s="15">
        <v>77.875</v>
      </c>
      <c r="K671" s="15">
        <f t="shared" si="17"/>
        <v>37.78125</v>
      </c>
    </row>
    <row r="672" spans="10:11" ht="12.75">
      <c r="J672" s="15">
        <v>77.9375</v>
      </c>
      <c r="K672" s="15">
        <f t="shared" si="17"/>
        <v>37.84375</v>
      </c>
    </row>
    <row r="673" spans="10:11" ht="12.75">
      <c r="J673" s="15">
        <v>78</v>
      </c>
      <c r="K673" s="15">
        <f t="shared" si="17"/>
        <v>37.90625</v>
      </c>
    </row>
    <row r="674" spans="10:11" ht="12.75">
      <c r="J674" s="15">
        <v>78.0625</v>
      </c>
      <c r="K674" s="15">
        <f t="shared" si="17"/>
        <v>37.96875</v>
      </c>
    </row>
    <row r="675" spans="10:11" ht="12.75">
      <c r="J675" s="15">
        <v>78.125</v>
      </c>
      <c r="K675" s="15">
        <f t="shared" si="17"/>
        <v>38.03125</v>
      </c>
    </row>
    <row r="676" spans="10:11" ht="12.75">
      <c r="J676" s="15">
        <v>78.1875</v>
      </c>
      <c r="K676" s="15">
        <f t="shared" si="17"/>
        <v>38.09375</v>
      </c>
    </row>
    <row r="677" spans="10:11" ht="12.75">
      <c r="J677" s="15">
        <v>78.25</v>
      </c>
      <c r="K677" s="15">
        <f t="shared" si="17"/>
        <v>38.15625</v>
      </c>
    </row>
    <row r="678" spans="10:11" ht="12.75">
      <c r="J678" s="15">
        <v>78.3125</v>
      </c>
      <c r="K678" s="15">
        <f t="shared" si="17"/>
        <v>38.21875</v>
      </c>
    </row>
    <row r="679" spans="10:11" ht="12.75">
      <c r="J679" s="15">
        <v>78.375</v>
      </c>
      <c r="K679" s="15">
        <f t="shared" si="17"/>
        <v>38.28125</v>
      </c>
    </row>
    <row r="680" spans="10:11" ht="12.75">
      <c r="J680" s="15">
        <v>78.4375</v>
      </c>
      <c r="K680" s="15">
        <f t="shared" si="17"/>
        <v>38.34375</v>
      </c>
    </row>
    <row r="681" spans="10:11" ht="12.75">
      <c r="J681" s="15">
        <v>78.5</v>
      </c>
      <c r="K681" s="15">
        <f t="shared" si="17"/>
        <v>38.40625</v>
      </c>
    </row>
    <row r="682" spans="10:11" ht="12.75">
      <c r="J682" s="15">
        <v>78.5625</v>
      </c>
      <c r="K682" s="15">
        <f t="shared" si="17"/>
        <v>38.46875</v>
      </c>
    </row>
    <row r="683" spans="10:11" ht="12.75">
      <c r="J683" s="15">
        <v>78.625</v>
      </c>
      <c r="K683" s="15">
        <f t="shared" si="17"/>
        <v>38.53125</v>
      </c>
    </row>
    <row r="684" spans="10:11" ht="12.75">
      <c r="J684" s="15">
        <v>78.6875</v>
      </c>
      <c r="K684" s="15">
        <f t="shared" si="17"/>
        <v>38.59375</v>
      </c>
    </row>
    <row r="685" spans="10:11" ht="12.75">
      <c r="J685" s="15">
        <v>78.75</v>
      </c>
      <c r="K685" s="15">
        <f t="shared" si="17"/>
        <v>38.65625</v>
      </c>
    </row>
    <row r="686" spans="10:11" ht="12.75">
      <c r="J686" s="15">
        <v>78.8125</v>
      </c>
      <c r="K686" s="15">
        <f t="shared" si="17"/>
        <v>38.71875</v>
      </c>
    </row>
    <row r="687" spans="10:11" ht="12.75">
      <c r="J687" s="15">
        <v>78.875</v>
      </c>
      <c r="K687" s="15">
        <f t="shared" si="17"/>
        <v>38.78125</v>
      </c>
    </row>
    <row r="688" spans="10:11" ht="12.75">
      <c r="J688" s="15">
        <v>78.9375</v>
      </c>
      <c r="K688" s="15">
        <f t="shared" si="17"/>
        <v>38.84375</v>
      </c>
    </row>
    <row r="689" spans="10:11" ht="12.75">
      <c r="J689" s="15">
        <v>79</v>
      </c>
      <c r="K689" s="15">
        <f t="shared" si="17"/>
        <v>38.90625</v>
      </c>
    </row>
    <row r="690" spans="10:11" ht="12.75">
      <c r="J690" s="15">
        <v>79.0625</v>
      </c>
      <c r="K690" s="15">
        <f t="shared" si="17"/>
        <v>38.96875</v>
      </c>
    </row>
    <row r="691" spans="10:11" ht="12.75">
      <c r="J691" s="15">
        <v>79.125</v>
      </c>
      <c r="K691" s="15">
        <f t="shared" si="17"/>
        <v>39.03125</v>
      </c>
    </row>
    <row r="692" spans="10:11" ht="12.75">
      <c r="J692" s="15">
        <v>79.1875</v>
      </c>
      <c r="K692" s="15">
        <f t="shared" si="17"/>
        <v>39.09375</v>
      </c>
    </row>
    <row r="693" spans="10:11" ht="12.75">
      <c r="J693" s="15">
        <v>79.25</v>
      </c>
      <c r="K693" s="15">
        <f t="shared" si="17"/>
        <v>39.15625</v>
      </c>
    </row>
    <row r="694" spans="10:11" ht="12.75">
      <c r="J694" s="15">
        <v>79.3125</v>
      </c>
      <c r="K694" s="15">
        <f t="shared" si="17"/>
        <v>39.21875</v>
      </c>
    </row>
    <row r="695" spans="10:11" ht="12.75">
      <c r="J695" s="15">
        <v>79.375</v>
      </c>
      <c r="K695" s="15">
        <f t="shared" si="17"/>
        <v>39.28125</v>
      </c>
    </row>
    <row r="696" spans="10:11" ht="12.75">
      <c r="J696" s="15">
        <v>79.4375</v>
      </c>
      <c r="K696" s="15">
        <f t="shared" si="17"/>
        <v>39.34375</v>
      </c>
    </row>
    <row r="697" spans="10:11" ht="12.75">
      <c r="J697" s="15">
        <v>79.5</v>
      </c>
      <c r="K697" s="15">
        <f t="shared" si="17"/>
        <v>39.40625</v>
      </c>
    </row>
    <row r="698" spans="10:11" ht="12.75">
      <c r="J698" s="15">
        <v>79.5625</v>
      </c>
      <c r="K698" s="15">
        <f t="shared" si="17"/>
        <v>39.46875</v>
      </c>
    </row>
    <row r="699" spans="10:11" ht="12.75">
      <c r="J699" s="15">
        <v>79.625</v>
      </c>
      <c r="K699" s="15">
        <f t="shared" si="17"/>
        <v>39.53125</v>
      </c>
    </row>
    <row r="700" spans="10:11" ht="12.75">
      <c r="J700" s="15">
        <v>79.6875</v>
      </c>
      <c r="K700" s="15">
        <f t="shared" si="17"/>
        <v>39.59375</v>
      </c>
    </row>
    <row r="701" spans="10:11" ht="12.75">
      <c r="J701" s="15">
        <v>79.75</v>
      </c>
      <c r="K701" s="15">
        <f t="shared" si="17"/>
        <v>39.65625</v>
      </c>
    </row>
    <row r="702" spans="10:11" ht="12.75">
      <c r="J702" s="15">
        <v>79.8125</v>
      </c>
      <c r="K702" s="15">
        <f t="shared" si="17"/>
        <v>39.71875</v>
      </c>
    </row>
    <row r="703" spans="10:11" ht="12.75">
      <c r="J703" s="15">
        <v>79.875</v>
      </c>
      <c r="K703" s="15">
        <f t="shared" si="17"/>
        <v>39.78125</v>
      </c>
    </row>
    <row r="704" spans="10:11" ht="12.75">
      <c r="J704" s="15">
        <v>79.9375</v>
      </c>
      <c r="K704" s="15">
        <f t="shared" si="17"/>
        <v>39.84375</v>
      </c>
    </row>
    <row r="705" spans="10:11" ht="12.75">
      <c r="J705" s="15">
        <v>80</v>
      </c>
      <c r="K705" s="15">
        <f t="shared" si="17"/>
        <v>39.90625</v>
      </c>
    </row>
    <row r="706" spans="10:11" ht="12.75">
      <c r="J706" s="15">
        <v>80.0625</v>
      </c>
      <c r="K706" s="15">
        <f aca="true" t="shared" si="18" ref="K706:K769">J706-40.09375</f>
        <v>39.96875</v>
      </c>
    </row>
    <row r="707" spans="10:11" ht="12.75">
      <c r="J707" s="15">
        <v>80.125</v>
      </c>
      <c r="K707" s="15">
        <f t="shared" si="18"/>
        <v>40.03125</v>
      </c>
    </row>
    <row r="708" spans="10:11" ht="12.75">
      <c r="J708" s="15">
        <v>80.1875</v>
      </c>
      <c r="K708" s="15">
        <f t="shared" si="18"/>
        <v>40.09375</v>
      </c>
    </row>
    <row r="709" spans="10:11" ht="12.75">
      <c r="J709" s="15">
        <v>80.25</v>
      </c>
      <c r="K709" s="15">
        <f t="shared" si="18"/>
        <v>40.15625</v>
      </c>
    </row>
    <row r="710" spans="10:11" ht="12.75">
      <c r="J710" s="15">
        <v>80.3125</v>
      </c>
      <c r="K710" s="15">
        <f t="shared" si="18"/>
        <v>40.21875</v>
      </c>
    </row>
    <row r="711" spans="10:11" ht="12.75">
      <c r="J711" s="15">
        <v>80.375</v>
      </c>
      <c r="K711" s="15">
        <f t="shared" si="18"/>
        <v>40.28125</v>
      </c>
    </row>
    <row r="712" spans="10:11" ht="12.75">
      <c r="J712" s="15">
        <v>80.4375</v>
      </c>
      <c r="K712" s="15">
        <f t="shared" si="18"/>
        <v>40.34375</v>
      </c>
    </row>
    <row r="713" spans="10:11" ht="12.75">
      <c r="J713" s="15">
        <v>80.5</v>
      </c>
      <c r="K713" s="15">
        <f t="shared" si="18"/>
        <v>40.40625</v>
      </c>
    </row>
    <row r="714" spans="10:11" ht="12.75">
      <c r="J714" s="15">
        <v>80.5625</v>
      </c>
      <c r="K714" s="15">
        <f t="shared" si="18"/>
        <v>40.46875</v>
      </c>
    </row>
    <row r="715" spans="10:11" ht="12.75">
      <c r="J715" s="15">
        <v>80.625</v>
      </c>
      <c r="K715" s="15">
        <f t="shared" si="18"/>
        <v>40.53125</v>
      </c>
    </row>
    <row r="716" spans="10:11" ht="12.75">
      <c r="J716" s="15">
        <v>80.6875</v>
      </c>
      <c r="K716" s="15">
        <f t="shared" si="18"/>
        <v>40.59375</v>
      </c>
    </row>
    <row r="717" spans="10:11" ht="12.75">
      <c r="J717" s="15">
        <v>80.75</v>
      </c>
      <c r="K717" s="15">
        <f t="shared" si="18"/>
        <v>40.65625</v>
      </c>
    </row>
    <row r="718" spans="10:11" ht="12.75">
      <c r="J718" s="15">
        <v>80.8125</v>
      </c>
      <c r="K718" s="15">
        <f t="shared" si="18"/>
        <v>40.71875</v>
      </c>
    </row>
    <row r="719" spans="10:11" ht="12.75">
      <c r="J719" s="15">
        <v>80.875</v>
      </c>
      <c r="K719" s="15">
        <f t="shared" si="18"/>
        <v>40.78125</v>
      </c>
    </row>
    <row r="720" spans="10:11" ht="12.75">
      <c r="J720" s="15">
        <v>80.9375</v>
      </c>
      <c r="K720" s="15">
        <f t="shared" si="18"/>
        <v>40.84375</v>
      </c>
    </row>
    <row r="721" spans="10:11" ht="12.75">
      <c r="J721" s="15">
        <v>81</v>
      </c>
      <c r="K721" s="15">
        <f t="shared" si="18"/>
        <v>40.90625</v>
      </c>
    </row>
    <row r="722" spans="10:11" ht="12.75">
      <c r="J722" s="15">
        <v>81.0625</v>
      </c>
      <c r="K722" s="15">
        <f t="shared" si="18"/>
        <v>40.96875</v>
      </c>
    </row>
    <row r="723" spans="10:11" ht="12.75">
      <c r="J723" s="15">
        <v>81.125</v>
      </c>
      <c r="K723" s="15">
        <f t="shared" si="18"/>
        <v>41.03125</v>
      </c>
    </row>
    <row r="724" spans="10:11" ht="12.75">
      <c r="J724" s="15">
        <v>81.1875</v>
      </c>
      <c r="K724" s="15">
        <f t="shared" si="18"/>
        <v>41.09375</v>
      </c>
    </row>
    <row r="725" spans="10:11" ht="12.75">
      <c r="J725" s="15">
        <v>81.25</v>
      </c>
      <c r="K725" s="15">
        <f t="shared" si="18"/>
        <v>41.15625</v>
      </c>
    </row>
    <row r="726" spans="10:11" ht="12.75">
      <c r="J726" s="15">
        <v>81.3125</v>
      </c>
      <c r="K726" s="15">
        <f t="shared" si="18"/>
        <v>41.21875</v>
      </c>
    </row>
    <row r="727" spans="10:11" ht="12.75">
      <c r="J727" s="15">
        <v>81.375</v>
      </c>
      <c r="K727" s="15">
        <f t="shared" si="18"/>
        <v>41.28125</v>
      </c>
    </row>
    <row r="728" spans="10:11" ht="12.75">
      <c r="J728" s="15">
        <v>81.4375</v>
      </c>
      <c r="K728" s="15">
        <f t="shared" si="18"/>
        <v>41.34375</v>
      </c>
    </row>
    <row r="729" spans="10:11" ht="12.75">
      <c r="J729" s="15">
        <v>81.5</v>
      </c>
      <c r="K729" s="15">
        <f t="shared" si="18"/>
        <v>41.40625</v>
      </c>
    </row>
    <row r="730" spans="10:11" ht="12.75">
      <c r="J730" s="15">
        <v>81.5625</v>
      </c>
      <c r="K730" s="15">
        <f t="shared" si="18"/>
        <v>41.46875</v>
      </c>
    </row>
    <row r="731" spans="10:11" ht="12.75">
      <c r="J731" s="15">
        <v>81.625</v>
      </c>
      <c r="K731" s="15">
        <f t="shared" si="18"/>
        <v>41.53125</v>
      </c>
    </row>
    <row r="732" spans="10:11" ht="12.75">
      <c r="J732" s="15">
        <v>81.6875</v>
      </c>
      <c r="K732" s="15">
        <f t="shared" si="18"/>
        <v>41.59375</v>
      </c>
    </row>
    <row r="733" spans="10:11" ht="12.75">
      <c r="J733" s="15">
        <v>81.75</v>
      </c>
      <c r="K733" s="15">
        <f t="shared" si="18"/>
        <v>41.65625</v>
      </c>
    </row>
    <row r="734" spans="10:11" ht="12.75">
      <c r="J734" s="15">
        <v>81.8125</v>
      </c>
      <c r="K734" s="15">
        <f t="shared" si="18"/>
        <v>41.71875</v>
      </c>
    </row>
    <row r="735" spans="10:11" ht="12.75">
      <c r="J735" s="15">
        <v>81.875</v>
      </c>
      <c r="K735" s="15">
        <f t="shared" si="18"/>
        <v>41.78125</v>
      </c>
    </row>
    <row r="736" spans="10:11" ht="12.75">
      <c r="J736" s="15">
        <v>81.9375</v>
      </c>
      <c r="K736" s="15">
        <f t="shared" si="18"/>
        <v>41.84375</v>
      </c>
    </row>
    <row r="737" spans="10:11" ht="12.75">
      <c r="J737" s="15">
        <v>82</v>
      </c>
      <c r="K737" s="15">
        <f t="shared" si="18"/>
        <v>41.90625</v>
      </c>
    </row>
    <row r="738" spans="10:11" ht="12.75">
      <c r="J738" s="15">
        <v>82.0625</v>
      </c>
      <c r="K738" s="15">
        <f t="shared" si="18"/>
        <v>41.96875</v>
      </c>
    </row>
    <row r="739" spans="10:11" ht="12.75">
      <c r="J739" s="15">
        <v>82.125</v>
      </c>
      <c r="K739" s="15">
        <f t="shared" si="18"/>
        <v>42.03125</v>
      </c>
    </row>
    <row r="740" spans="10:11" ht="12.75">
      <c r="J740" s="15">
        <v>82.1875</v>
      </c>
      <c r="K740" s="15">
        <f t="shared" si="18"/>
        <v>42.09375</v>
      </c>
    </row>
    <row r="741" spans="10:11" ht="12.75">
      <c r="J741" s="15">
        <v>82.25</v>
      </c>
      <c r="K741" s="15">
        <f t="shared" si="18"/>
        <v>42.15625</v>
      </c>
    </row>
    <row r="742" spans="10:11" ht="12.75">
      <c r="J742" s="15">
        <v>82.3125</v>
      </c>
      <c r="K742" s="15">
        <f t="shared" si="18"/>
        <v>42.21875</v>
      </c>
    </row>
    <row r="743" spans="10:11" ht="12.75">
      <c r="J743" s="15">
        <v>82.375</v>
      </c>
      <c r="K743" s="15">
        <f t="shared" si="18"/>
        <v>42.28125</v>
      </c>
    </row>
    <row r="744" spans="10:11" ht="12.75">
      <c r="J744" s="15">
        <v>82.4375</v>
      </c>
      <c r="K744" s="15">
        <f t="shared" si="18"/>
        <v>42.34375</v>
      </c>
    </row>
    <row r="745" spans="10:11" ht="12.75">
      <c r="J745" s="15">
        <v>82.5</v>
      </c>
      <c r="K745" s="15">
        <f t="shared" si="18"/>
        <v>42.40625</v>
      </c>
    </row>
    <row r="746" spans="10:11" ht="12.75">
      <c r="J746" s="15">
        <v>82.5625</v>
      </c>
      <c r="K746" s="15">
        <f t="shared" si="18"/>
        <v>42.46875</v>
      </c>
    </row>
    <row r="747" spans="10:11" ht="12.75">
      <c r="J747" s="15">
        <v>82.625</v>
      </c>
      <c r="K747" s="15">
        <f t="shared" si="18"/>
        <v>42.53125</v>
      </c>
    </row>
    <row r="748" spans="10:11" ht="12.75">
      <c r="J748" s="15">
        <v>82.6875</v>
      </c>
      <c r="K748" s="15">
        <f t="shared" si="18"/>
        <v>42.59375</v>
      </c>
    </row>
    <row r="749" spans="10:11" ht="12.75">
      <c r="J749" s="15">
        <v>82.75</v>
      </c>
      <c r="K749" s="15">
        <f t="shared" si="18"/>
        <v>42.65625</v>
      </c>
    </row>
    <row r="750" spans="10:11" ht="12.75">
      <c r="J750" s="15">
        <v>82.8125</v>
      </c>
      <c r="K750" s="15">
        <f t="shared" si="18"/>
        <v>42.71875</v>
      </c>
    </row>
    <row r="751" spans="10:11" ht="12.75">
      <c r="J751" s="15">
        <v>82.875</v>
      </c>
      <c r="K751" s="15">
        <f t="shared" si="18"/>
        <v>42.78125</v>
      </c>
    </row>
    <row r="752" spans="10:11" ht="12.75">
      <c r="J752" s="15">
        <v>82.9375</v>
      </c>
      <c r="K752" s="15">
        <f t="shared" si="18"/>
        <v>42.84375</v>
      </c>
    </row>
    <row r="753" spans="10:11" ht="12.75">
      <c r="J753" s="15">
        <v>83</v>
      </c>
      <c r="K753" s="15">
        <f t="shared" si="18"/>
        <v>42.90625</v>
      </c>
    </row>
    <row r="754" spans="10:11" ht="12.75">
      <c r="J754" s="15">
        <v>83.0625</v>
      </c>
      <c r="K754" s="15">
        <f t="shared" si="18"/>
        <v>42.96875</v>
      </c>
    </row>
    <row r="755" spans="10:11" ht="12.75">
      <c r="J755" s="15">
        <v>83.125</v>
      </c>
      <c r="K755" s="15">
        <f t="shared" si="18"/>
        <v>43.03125</v>
      </c>
    </row>
    <row r="756" spans="10:11" ht="12.75">
      <c r="J756" s="15">
        <v>83.1875</v>
      </c>
      <c r="K756" s="15">
        <f t="shared" si="18"/>
        <v>43.09375</v>
      </c>
    </row>
    <row r="757" spans="10:11" ht="12.75">
      <c r="J757" s="15">
        <v>83.25</v>
      </c>
      <c r="K757" s="15">
        <f t="shared" si="18"/>
        <v>43.15625</v>
      </c>
    </row>
    <row r="758" spans="10:11" ht="12.75">
      <c r="J758" s="15">
        <v>83.3125</v>
      </c>
      <c r="K758" s="15">
        <f t="shared" si="18"/>
        <v>43.21875</v>
      </c>
    </row>
    <row r="759" spans="10:11" ht="12.75">
      <c r="J759" s="15">
        <v>83.375</v>
      </c>
      <c r="K759" s="15">
        <f t="shared" si="18"/>
        <v>43.28125</v>
      </c>
    </row>
    <row r="760" spans="10:11" ht="12.75">
      <c r="J760" s="15">
        <v>83.4375</v>
      </c>
      <c r="K760" s="15">
        <f t="shared" si="18"/>
        <v>43.34375</v>
      </c>
    </row>
    <row r="761" spans="10:11" ht="12.75">
      <c r="J761" s="15">
        <v>83.5</v>
      </c>
      <c r="K761" s="15">
        <f t="shared" si="18"/>
        <v>43.40625</v>
      </c>
    </row>
    <row r="762" spans="10:11" ht="12.75">
      <c r="J762" s="15">
        <v>83.5625</v>
      </c>
      <c r="K762" s="15">
        <f t="shared" si="18"/>
        <v>43.46875</v>
      </c>
    </row>
    <row r="763" spans="10:11" ht="12.75">
      <c r="J763" s="15">
        <v>83.625</v>
      </c>
      <c r="K763" s="15">
        <f t="shared" si="18"/>
        <v>43.53125</v>
      </c>
    </row>
    <row r="764" spans="10:11" ht="12.75">
      <c r="J764" s="15">
        <v>83.6875</v>
      </c>
      <c r="K764" s="15">
        <f t="shared" si="18"/>
        <v>43.59375</v>
      </c>
    </row>
    <row r="765" spans="10:11" ht="12.75">
      <c r="J765" s="15">
        <v>83.75</v>
      </c>
      <c r="K765" s="15">
        <f t="shared" si="18"/>
        <v>43.65625</v>
      </c>
    </row>
    <row r="766" spans="10:11" ht="12.75">
      <c r="J766" s="15">
        <v>83.8125</v>
      </c>
      <c r="K766" s="15">
        <f t="shared" si="18"/>
        <v>43.71875</v>
      </c>
    </row>
    <row r="767" spans="10:11" ht="12.75">
      <c r="J767" s="15">
        <v>83.875</v>
      </c>
      <c r="K767" s="15">
        <f t="shared" si="18"/>
        <v>43.78125</v>
      </c>
    </row>
    <row r="768" spans="10:11" ht="12.75">
      <c r="J768" s="15">
        <v>83.9375</v>
      </c>
      <c r="K768" s="15">
        <f t="shared" si="18"/>
        <v>43.84375</v>
      </c>
    </row>
    <row r="769" spans="10:11" ht="12.75">
      <c r="J769" s="15">
        <v>84</v>
      </c>
      <c r="K769" s="15">
        <f t="shared" si="18"/>
        <v>43.90625</v>
      </c>
    </row>
    <row r="770" spans="10:11" ht="12.75">
      <c r="J770" s="15">
        <v>84.0625</v>
      </c>
      <c r="K770" s="15">
        <f aca="true" t="shared" si="19" ref="K770:K833">J770-40.09375</f>
        <v>43.96875</v>
      </c>
    </row>
    <row r="771" spans="10:11" ht="12.75">
      <c r="J771" s="15">
        <v>84.125</v>
      </c>
      <c r="K771" s="15">
        <f t="shared" si="19"/>
        <v>44.03125</v>
      </c>
    </row>
    <row r="772" spans="10:11" ht="12.75">
      <c r="J772" s="15">
        <v>84.1875</v>
      </c>
      <c r="K772" s="15">
        <f t="shared" si="19"/>
        <v>44.09375</v>
      </c>
    </row>
    <row r="773" spans="10:11" ht="12.75">
      <c r="J773" s="15">
        <v>84.25</v>
      </c>
      <c r="K773" s="15">
        <f t="shared" si="19"/>
        <v>44.15625</v>
      </c>
    </row>
    <row r="774" spans="10:11" ht="12.75">
      <c r="J774" s="15">
        <v>84.3125</v>
      </c>
      <c r="K774" s="15">
        <f t="shared" si="19"/>
        <v>44.21875</v>
      </c>
    </row>
    <row r="775" spans="10:11" ht="12.75">
      <c r="J775" s="15">
        <v>84.375</v>
      </c>
      <c r="K775" s="15">
        <f t="shared" si="19"/>
        <v>44.28125</v>
      </c>
    </row>
    <row r="776" spans="10:11" ht="12.75">
      <c r="J776" s="15">
        <v>84.4375</v>
      </c>
      <c r="K776" s="15">
        <f t="shared" si="19"/>
        <v>44.34375</v>
      </c>
    </row>
    <row r="777" spans="10:11" ht="12.75">
      <c r="J777" s="15">
        <v>84.5</v>
      </c>
      <c r="K777" s="15">
        <f t="shared" si="19"/>
        <v>44.40625</v>
      </c>
    </row>
    <row r="778" spans="10:11" ht="12.75">
      <c r="J778" s="15">
        <v>84.5625</v>
      </c>
      <c r="K778" s="15">
        <f t="shared" si="19"/>
        <v>44.46875</v>
      </c>
    </row>
    <row r="779" spans="10:11" ht="12.75">
      <c r="J779" s="15">
        <v>84.625</v>
      </c>
      <c r="K779" s="15">
        <f t="shared" si="19"/>
        <v>44.53125</v>
      </c>
    </row>
    <row r="780" spans="10:11" ht="12.75">
      <c r="J780" s="15">
        <v>84.6875</v>
      </c>
      <c r="K780" s="15">
        <f t="shared" si="19"/>
        <v>44.59375</v>
      </c>
    </row>
    <row r="781" spans="10:11" ht="12.75">
      <c r="J781" s="15">
        <v>84.75</v>
      </c>
      <c r="K781" s="15">
        <f t="shared" si="19"/>
        <v>44.65625</v>
      </c>
    </row>
    <row r="782" spans="10:11" ht="12.75">
      <c r="J782" s="15">
        <v>84.8125</v>
      </c>
      <c r="K782" s="15">
        <f t="shared" si="19"/>
        <v>44.71875</v>
      </c>
    </row>
    <row r="783" spans="10:11" ht="12.75">
      <c r="J783" s="15">
        <v>84.875</v>
      </c>
      <c r="K783" s="15">
        <f t="shared" si="19"/>
        <v>44.78125</v>
      </c>
    </row>
    <row r="784" spans="10:11" ht="12.75">
      <c r="J784" s="15">
        <v>84.9375</v>
      </c>
      <c r="K784" s="15">
        <f t="shared" si="19"/>
        <v>44.84375</v>
      </c>
    </row>
    <row r="785" spans="10:11" ht="12.75">
      <c r="J785" s="15">
        <v>85</v>
      </c>
      <c r="K785" s="15">
        <f t="shared" si="19"/>
        <v>44.90625</v>
      </c>
    </row>
    <row r="786" spans="10:11" ht="12.75">
      <c r="J786" s="15">
        <v>85.0625</v>
      </c>
      <c r="K786" s="15">
        <f t="shared" si="19"/>
        <v>44.96875</v>
      </c>
    </row>
    <row r="787" spans="10:11" ht="12.75">
      <c r="J787" s="15">
        <v>85.125</v>
      </c>
      <c r="K787" s="15">
        <f t="shared" si="19"/>
        <v>45.03125</v>
      </c>
    </row>
    <row r="788" spans="10:11" ht="12.75">
      <c r="J788" s="15">
        <v>85.1875</v>
      </c>
      <c r="K788" s="15">
        <f t="shared" si="19"/>
        <v>45.09375</v>
      </c>
    </row>
    <row r="789" spans="10:11" ht="12.75">
      <c r="J789" s="15">
        <v>85.25</v>
      </c>
      <c r="K789" s="15">
        <f t="shared" si="19"/>
        <v>45.15625</v>
      </c>
    </row>
    <row r="790" spans="10:11" ht="12.75">
      <c r="J790" s="15">
        <v>85.3125</v>
      </c>
      <c r="K790" s="15">
        <f t="shared" si="19"/>
        <v>45.21875</v>
      </c>
    </row>
    <row r="791" spans="10:11" ht="12.75">
      <c r="J791" s="15">
        <v>85.375</v>
      </c>
      <c r="K791" s="15">
        <f t="shared" si="19"/>
        <v>45.28125</v>
      </c>
    </row>
    <row r="792" spans="10:11" ht="12.75">
      <c r="J792" s="15">
        <v>85.4375</v>
      </c>
      <c r="K792" s="15">
        <f t="shared" si="19"/>
        <v>45.34375</v>
      </c>
    </row>
    <row r="793" spans="10:11" ht="12.75">
      <c r="J793" s="15">
        <v>85.5</v>
      </c>
      <c r="K793" s="15">
        <f t="shared" si="19"/>
        <v>45.40625</v>
      </c>
    </row>
    <row r="794" spans="10:11" ht="12.75">
      <c r="J794" s="15">
        <v>85.5625</v>
      </c>
      <c r="K794" s="15">
        <f t="shared" si="19"/>
        <v>45.46875</v>
      </c>
    </row>
    <row r="795" spans="10:11" ht="12.75">
      <c r="J795" s="15">
        <v>85.625</v>
      </c>
      <c r="K795" s="15">
        <f t="shared" si="19"/>
        <v>45.53125</v>
      </c>
    </row>
    <row r="796" spans="10:11" ht="12.75">
      <c r="J796" s="15">
        <v>85.6875</v>
      </c>
      <c r="K796" s="15">
        <f t="shared" si="19"/>
        <v>45.59375</v>
      </c>
    </row>
    <row r="797" spans="10:11" ht="12.75">
      <c r="J797" s="15">
        <v>85.75</v>
      </c>
      <c r="K797" s="15">
        <f t="shared" si="19"/>
        <v>45.65625</v>
      </c>
    </row>
    <row r="798" spans="10:11" ht="12.75">
      <c r="J798" s="15">
        <v>85.8125</v>
      </c>
      <c r="K798" s="15">
        <f t="shared" si="19"/>
        <v>45.71875</v>
      </c>
    </row>
    <row r="799" spans="10:11" ht="12.75">
      <c r="J799" s="15">
        <v>85.875</v>
      </c>
      <c r="K799" s="15">
        <f t="shared" si="19"/>
        <v>45.78125</v>
      </c>
    </row>
    <row r="800" spans="10:11" ht="12.75">
      <c r="J800" s="15">
        <v>85.9375</v>
      </c>
      <c r="K800" s="15">
        <f t="shared" si="19"/>
        <v>45.84375</v>
      </c>
    </row>
    <row r="801" spans="10:11" ht="12.75">
      <c r="J801" s="15">
        <v>86</v>
      </c>
      <c r="K801" s="15">
        <f t="shared" si="19"/>
        <v>45.90625</v>
      </c>
    </row>
    <row r="802" spans="10:11" ht="12.75">
      <c r="J802" s="15">
        <v>86.0625</v>
      </c>
      <c r="K802" s="15">
        <f t="shared" si="19"/>
        <v>45.96875</v>
      </c>
    </row>
    <row r="803" spans="10:11" ht="12.75">
      <c r="J803" s="15">
        <v>86.125</v>
      </c>
      <c r="K803" s="15">
        <f t="shared" si="19"/>
        <v>46.03125</v>
      </c>
    </row>
    <row r="804" spans="10:11" ht="12.75">
      <c r="J804" s="15">
        <v>86.1875</v>
      </c>
      <c r="K804" s="15">
        <f t="shared" si="19"/>
        <v>46.09375</v>
      </c>
    </row>
    <row r="805" spans="10:11" ht="12.75">
      <c r="J805" s="15">
        <v>86.25</v>
      </c>
      <c r="K805" s="15">
        <f t="shared" si="19"/>
        <v>46.15625</v>
      </c>
    </row>
    <row r="806" spans="10:11" ht="12.75">
      <c r="J806" s="15">
        <v>86.3125</v>
      </c>
      <c r="K806" s="15">
        <f t="shared" si="19"/>
        <v>46.21875</v>
      </c>
    </row>
    <row r="807" spans="10:11" ht="12.75">
      <c r="J807" s="15">
        <v>86.375</v>
      </c>
      <c r="K807" s="15">
        <f t="shared" si="19"/>
        <v>46.28125</v>
      </c>
    </row>
    <row r="808" spans="10:11" ht="12.75">
      <c r="J808" s="15">
        <v>86.4375</v>
      </c>
      <c r="K808" s="15">
        <f t="shared" si="19"/>
        <v>46.34375</v>
      </c>
    </row>
    <row r="809" spans="10:11" ht="12.75">
      <c r="J809" s="15">
        <v>86.5</v>
      </c>
      <c r="K809" s="15">
        <f t="shared" si="19"/>
        <v>46.40625</v>
      </c>
    </row>
    <row r="810" spans="10:11" ht="12.75">
      <c r="J810" s="15">
        <v>86.5625</v>
      </c>
      <c r="K810" s="15">
        <f t="shared" si="19"/>
        <v>46.46875</v>
      </c>
    </row>
    <row r="811" spans="10:11" ht="12.75">
      <c r="J811" s="15">
        <v>86.625</v>
      </c>
      <c r="K811" s="15">
        <f t="shared" si="19"/>
        <v>46.53125</v>
      </c>
    </row>
    <row r="812" spans="10:11" ht="12.75">
      <c r="J812" s="15">
        <v>86.6875</v>
      </c>
      <c r="K812" s="15">
        <f t="shared" si="19"/>
        <v>46.59375</v>
      </c>
    </row>
    <row r="813" spans="10:11" ht="12.75">
      <c r="J813" s="15">
        <v>86.75</v>
      </c>
      <c r="K813" s="15">
        <f t="shared" si="19"/>
        <v>46.65625</v>
      </c>
    </row>
    <row r="814" spans="10:11" ht="12.75">
      <c r="J814" s="15">
        <v>86.8125</v>
      </c>
      <c r="K814" s="15">
        <f t="shared" si="19"/>
        <v>46.71875</v>
      </c>
    </row>
    <row r="815" spans="10:11" ht="12.75">
      <c r="J815" s="15">
        <v>86.875</v>
      </c>
      <c r="K815" s="15">
        <f t="shared" si="19"/>
        <v>46.78125</v>
      </c>
    </row>
    <row r="816" spans="10:11" ht="12.75">
      <c r="J816" s="15">
        <v>86.9375</v>
      </c>
      <c r="K816" s="15">
        <f t="shared" si="19"/>
        <v>46.84375</v>
      </c>
    </row>
    <row r="817" spans="10:11" ht="12.75">
      <c r="J817" s="15">
        <v>87</v>
      </c>
      <c r="K817" s="15">
        <f t="shared" si="19"/>
        <v>46.90625</v>
      </c>
    </row>
    <row r="818" spans="10:11" ht="12.75">
      <c r="J818" s="15">
        <v>87.0625</v>
      </c>
      <c r="K818" s="15">
        <f t="shared" si="19"/>
        <v>46.96875</v>
      </c>
    </row>
    <row r="819" spans="10:11" ht="12.75">
      <c r="J819" s="15">
        <v>87.125</v>
      </c>
      <c r="K819" s="15">
        <f t="shared" si="19"/>
        <v>47.03125</v>
      </c>
    </row>
    <row r="820" spans="10:11" ht="12.75">
      <c r="J820" s="15">
        <v>87.1875</v>
      </c>
      <c r="K820" s="15">
        <f t="shared" si="19"/>
        <v>47.09375</v>
      </c>
    </row>
    <row r="821" spans="10:11" ht="12.75">
      <c r="J821" s="15">
        <v>87.25</v>
      </c>
      <c r="K821" s="15">
        <f t="shared" si="19"/>
        <v>47.15625</v>
      </c>
    </row>
    <row r="822" spans="10:11" ht="12.75">
      <c r="J822" s="15">
        <v>87.3125</v>
      </c>
      <c r="K822" s="15">
        <f t="shared" si="19"/>
        <v>47.21875</v>
      </c>
    </row>
    <row r="823" spans="10:11" ht="12.75">
      <c r="J823" s="15">
        <v>87.375</v>
      </c>
      <c r="K823" s="15">
        <f t="shared" si="19"/>
        <v>47.28125</v>
      </c>
    </row>
    <row r="824" spans="10:11" ht="12.75">
      <c r="J824" s="15">
        <v>87.4375</v>
      </c>
      <c r="K824" s="15">
        <f t="shared" si="19"/>
        <v>47.34375</v>
      </c>
    </row>
    <row r="825" spans="10:11" ht="12.75">
      <c r="J825" s="15">
        <v>87.5</v>
      </c>
      <c r="K825" s="15">
        <f t="shared" si="19"/>
        <v>47.40625</v>
      </c>
    </row>
    <row r="826" spans="10:11" ht="12.75">
      <c r="J826" s="15">
        <v>87.5625</v>
      </c>
      <c r="K826" s="15">
        <f t="shared" si="19"/>
        <v>47.46875</v>
      </c>
    </row>
    <row r="827" spans="10:11" ht="12.75">
      <c r="J827" s="15">
        <v>87.625</v>
      </c>
      <c r="K827" s="15">
        <f t="shared" si="19"/>
        <v>47.53125</v>
      </c>
    </row>
    <row r="828" spans="10:11" ht="12.75">
      <c r="J828" s="15">
        <v>87.6875</v>
      </c>
      <c r="K828" s="15">
        <f t="shared" si="19"/>
        <v>47.59375</v>
      </c>
    </row>
    <row r="829" spans="10:11" ht="12.75">
      <c r="J829" s="15">
        <v>87.75</v>
      </c>
      <c r="K829" s="15">
        <f t="shared" si="19"/>
        <v>47.65625</v>
      </c>
    </row>
    <row r="830" spans="10:11" ht="12.75">
      <c r="J830" s="15">
        <v>87.8125</v>
      </c>
      <c r="K830" s="15">
        <f t="shared" si="19"/>
        <v>47.71875</v>
      </c>
    </row>
    <row r="831" spans="10:11" ht="12.75">
      <c r="J831" s="15">
        <v>87.875</v>
      </c>
      <c r="K831" s="15">
        <f t="shared" si="19"/>
        <v>47.78125</v>
      </c>
    </row>
    <row r="832" spans="10:11" ht="12.75">
      <c r="J832" s="15">
        <v>87.9375</v>
      </c>
      <c r="K832" s="15">
        <f t="shared" si="19"/>
        <v>47.84375</v>
      </c>
    </row>
    <row r="833" spans="10:11" ht="12.75">
      <c r="J833" s="15">
        <v>88</v>
      </c>
      <c r="K833" s="15">
        <f t="shared" si="19"/>
        <v>47.90625</v>
      </c>
    </row>
    <row r="834" spans="10:11" ht="12.75">
      <c r="J834" s="15">
        <v>88.0625</v>
      </c>
      <c r="K834" s="15">
        <f aca="true" t="shared" si="20" ref="K834:K897">J834-40.09375</f>
        <v>47.96875</v>
      </c>
    </row>
    <row r="835" spans="10:11" ht="12.75">
      <c r="J835" s="15">
        <v>88.125</v>
      </c>
      <c r="K835" s="15">
        <f t="shared" si="20"/>
        <v>48.03125</v>
      </c>
    </row>
    <row r="836" spans="10:11" ht="12.75">
      <c r="J836" s="15">
        <v>88.1875</v>
      </c>
      <c r="K836" s="15">
        <f t="shared" si="20"/>
        <v>48.09375</v>
      </c>
    </row>
    <row r="837" spans="10:11" ht="12.75">
      <c r="J837" s="15">
        <v>88.25</v>
      </c>
      <c r="K837" s="15">
        <f t="shared" si="20"/>
        <v>48.15625</v>
      </c>
    </row>
    <row r="838" spans="10:11" ht="12.75">
      <c r="J838" s="15">
        <v>88.3125</v>
      </c>
      <c r="K838" s="15">
        <f t="shared" si="20"/>
        <v>48.21875</v>
      </c>
    </row>
    <row r="839" spans="10:11" ht="12.75">
      <c r="J839" s="15">
        <v>88.375</v>
      </c>
      <c r="K839" s="15">
        <f t="shared" si="20"/>
        <v>48.28125</v>
      </c>
    </row>
    <row r="840" spans="10:11" ht="12.75">
      <c r="J840" s="15">
        <v>88.4375</v>
      </c>
      <c r="K840" s="15">
        <f t="shared" si="20"/>
        <v>48.34375</v>
      </c>
    </row>
    <row r="841" spans="10:11" ht="12.75">
      <c r="J841" s="15">
        <v>88.5</v>
      </c>
      <c r="K841" s="15">
        <f t="shared" si="20"/>
        <v>48.40625</v>
      </c>
    </row>
    <row r="842" spans="10:11" ht="12.75">
      <c r="J842" s="15">
        <v>88.5625</v>
      </c>
      <c r="K842" s="15">
        <f t="shared" si="20"/>
        <v>48.46875</v>
      </c>
    </row>
    <row r="843" spans="10:11" ht="12.75">
      <c r="J843" s="15">
        <v>88.625</v>
      </c>
      <c r="K843" s="15">
        <f t="shared" si="20"/>
        <v>48.53125</v>
      </c>
    </row>
    <row r="844" spans="10:11" ht="12.75">
      <c r="J844" s="15">
        <v>88.6875</v>
      </c>
      <c r="K844" s="15">
        <f t="shared" si="20"/>
        <v>48.59375</v>
      </c>
    </row>
    <row r="845" spans="10:11" ht="12.75">
      <c r="J845" s="15">
        <v>88.75</v>
      </c>
      <c r="K845" s="15">
        <f t="shared" si="20"/>
        <v>48.65625</v>
      </c>
    </row>
    <row r="846" spans="10:11" ht="12.75">
      <c r="J846" s="15">
        <v>88.8125</v>
      </c>
      <c r="K846" s="15">
        <f t="shared" si="20"/>
        <v>48.71875</v>
      </c>
    </row>
    <row r="847" spans="10:11" ht="12.75">
      <c r="J847" s="15">
        <v>88.875</v>
      </c>
      <c r="K847" s="15">
        <f t="shared" si="20"/>
        <v>48.78125</v>
      </c>
    </row>
    <row r="848" spans="10:11" ht="12.75">
      <c r="J848" s="15">
        <v>88.9375</v>
      </c>
      <c r="K848" s="15">
        <f t="shared" si="20"/>
        <v>48.84375</v>
      </c>
    </row>
    <row r="849" spans="10:11" ht="12.75">
      <c r="J849" s="15">
        <v>89</v>
      </c>
      <c r="K849" s="15">
        <f t="shared" si="20"/>
        <v>48.90625</v>
      </c>
    </row>
    <row r="850" spans="10:11" ht="12.75">
      <c r="J850" s="15">
        <v>89.0625</v>
      </c>
      <c r="K850" s="15">
        <f t="shared" si="20"/>
        <v>48.96875</v>
      </c>
    </row>
    <row r="851" spans="10:11" ht="12.75">
      <c r="J851" s="15">
        <v>89.125</v>
      </c>
      <c r="K851" s="15">
        <f t="shared" si="20"/>
        <v>49.03125</v>
      </c>
    </row>
    <row r="852" spans="10:11" ht="12.75">
      <c r="J852" s="15">
        <v>89.1875</v>
      </c>
      <c r="K852" s="15">
        <f t="shared" si="20"/>
        <v>49.09375</v>
      </c>
    </row>
    <row r="853" spans="10:11" ht="12.75">
      <c r="J853" s="15">
        <v>89.25</v>
      </c>
      <c r="K853" s="15">
        <f t="shared" si="20"/>
        <v>49.15625</v>
      </c>
    </row>
    <row r="854" spans="10:11" ht="12.75">
      <c r="J854" s="15">
        <v>89.3125</v>
      </c>
      <c r="K854" s="15">
        <f t="shared" si="20"/>
        <v>49.21875</v>
      </c>
    </row>
    <row r="855" spans="10:11" ht="12.75">
      <c r="J855" s="15">
        <v>89.375</v>
      </c>
      <c r="K855" s="15">
        <f t="shared" si="20"/>
        <v>49.28125</v>
      </c>
    </row>
    <row r="856" spans="10:11" ht="12.75">
      <c r="J856" s="15">
        <v>89.4375</v>
      </c>
      <c r="K856" s="15">
        <f t="shared" si="20"/>
        <v>49.34375</v>
      </c>
    </row>
    <row r="857" spans="10:11" ht="12.75">
      <c r="J857" s="15">
        <v>89.5</v>
      </c>
      <c r="K857" s="15">
        <f t="shared" si="20"/>
        <v>49.40625</v>
      </c>
    </row>
    <row r="858" spans="10:11" ht="12.75">
      <c r="J858" s="15">
        <v>89.5625</v>
      </c>
      <c r="K858" s="15">
        <f t="shared" si="20"/>
        <v>49.46875</v>
      </c>
    </row>
    <row r="859" spans="10:11" ht="12.75">
      <c r="J859" s="15">
        <v>89.625</v>
      </c>
      <c r="K859" s="15">
        <f t="shared" si="20"/>
        <v>49.53125</v>
      </c>
    </row>
    <row r="860" spans="10:11" ht="12.75">
      <c r="J860" s="15">
        <v>89.6875</v>
      </c>
      <c r="K860" s="15">
        <f t="shared" si="20"/>
        <v>49.59375</v>
      </c>
    </row>
    <row r="861" spans="10:11" ht="12.75">
      <c r="J861" s="15">
        <v>89.75</v>
      </c>
      <c r="K861" s="15">
        <f t="shared" si="20"/>
        <v>49.65625</v>
      </c>
    </row>
    <row r="862" spans="10:11" ht="12.75">
      <c r="J862" s="15">
        <v>89.8125</v>
      </c>
      <c r="K862" s="15">
        <f t="shared" si="20"/>
        <v>49.71875</v>
      </c>
    </row>
    <row r="863" spans="10:11" ht="12.75">
      <c r="J863" s="15">
        <v>89.875</v>
      </c>
      <c r="K863" s="15">
        <f t="shared" si="20"/>
        <v>49.78125</v>
      </c>
    </row>
    <row r="864" spans="10:11" ht="12.75">
      <c r="J864" s="15">
        <v>89.9375</v>
      </c>
      <c r="K864" s="15">
        <f t="shared" si="20"/>
        <v>49.84375</v>
      </c>
    </row>
    <row r="865" spans="10:11" ht="12.75">
      <c r="J865" s="15">
        <v>90</v>
      </c>
      <c r="K865" s="15">
        <f t="shared" si="20"/>
        <v>49.90625</v>
      </c>
    </row>
    <row r="866" spans="10:11" ht="12.75">
      <c r="J866" s="15">
        <v>90.0625</v>
      </c>
      <c r="K866" s="15">
        <f t="shared" si="20"/>
        <v>49.96875</v>
      </c>
    </row>
    <row r="867" spans="10:11" ht="12.75">
      <c r="J867" s="15">
        <v>90.125</v>
      </c>
      <c r="K867" s="15">
        <f t="shared" si="20"/>
        <v>50.03125</v>
      </c>
    </row>
    <row r="868" spans="10:11" ht="12.75">
      <c r="J868" s="15">
        <v>90.1875</v>
      </c>
      <c r="K868" s="15">
        <f t="shared" si="20"/>
        <v>50.09375</v>
      </c>
    </row>
    <row r="869" spans="10:11" ht="12.75">
      <c r="J869" s="15">
        <v>90.25</v>
      </c>
      <c r="K869" s="15">
        <f t="shared" si="20"/>
        <v>50.15625</v>
      </c>
    </row>
    <row r="870" spans="10:11" ht="12.75">
      <c r="J870" s="15">
        <v>90.3125</v>
      </c>
      <c r="K870" s="15">
        <f t="shared" si="20"/>
        <v>50.21875</v>
      </c>
    </row>
    <row r="871" spans="10:11" ht="12.75">
      <c r="J871" s="15">
        <v>90.375</v>
      </c>
      <c r="K871" s="15">
        <f t="shared" si="20"/>
        <v>50.28125</v>
      </c>
    </row>
    <row r="872" spans="10:11" ht="12.75">
      <c r="J872" s="15">
        <v>90.4375</v>
      </c>
      <c r="K872" s="15">
        <f t="shared" si="20"/>
        <v>50.34375</v>
      </c>
    </row>
    <row r="873" spans="10:11" ht="12.75">
      <c r="J873" s="15">
        <v>90.5</v>
      </c>
      <c r="K873" s="15">
        <f t="shared" si="20"/>
        <v>50.40625</v>
      </c>
    </row>
    <row r="874" spans="10:11" ht="12.75">
      <c r="J874" s="15">
        <v>90.5625</v>
      </c>
      <c r="K874" s="15">
        <f t="shared" si="20"/>
        <v>50.46875</v>
      </c>
    </row>
    <row r="875" spans="10:11" ht="12.75">
      <c r="J875" s="15">
        <v>90.625</v>
      </c>
      <c r="K875" s="15">
        <f t="shared" si="20"/>
        <v>50.53125</v>
      </c>
    </row>
    <row r="876" spans="10:11" ht="12.75">
      <c r="J876" s="15">
        <v>90.6875</v>
      </c>
      <c r="K876" s="15">
        <f t="shared" si="20"/>
        <v>50.59375</v>
      </c>
    </row>
    <row r="877" spans="10:11" ht="12.75">
      <c r="J877" s="15">
        <v>90.75</v>
      </c>
      <c r="K877" s="15">
        <f t="shared" si="20"/>
        <v>50.65625</v>
      </c>
    </row>
    <row r="878" spans="10:11" ht="12.75">
      <c r="J878" s="15">
        <v>90.8125</v>
      </c>
      <c r="K878" s="15">
        <f t="shared" si="20"/>
        <v>50.71875</v>
      </c>
    </row>
    <row r="879" spans="10:11" ht="12.75">
      <c r="J879" s="15">
        <v>90.875</v>
      </c>
      <c r="K879" s="15">
        <f t="shared" si="20"/>
        <v>50.78125</v>
      </c>
    </row>
    <row r="880" spans="10:11" ht="12.75">
      <c r="J880" s="15">
        <v>90.9375</v>
      </c>
      <c r="K880" s="15">
        <f t="shared" si="20"/>
        <v>50.84375</v>
      </c>
    </row>
    <row r="881" spans="10:11" ht="12.75">
      <c r="J881" s="15">
        <v>91</v>
      </c>
      <c r="K881" s="15">
        <f t="shared" si="20"/>
        <v>50.90625</v>
      </c>
    </row>
    <row r="882" spans="10:11" ht="12.75">
      <c r="J882" s="15">
        <v>91.0625</v>
      </c>
      <c r="K882" s="15">
        <f t="shared" si="20"/>
        <v>50.96875</v>
      </c>
    </row>
    <row r="883" spans="10:11" ht="12.75">
      <c r="J883" s="15">
        <v>91.125</v>
      </c>
      <c r="K883" s="15">
        <f t="shared" si="20"/>
        <v>51.03125</v>
      </c>
    </row>
    <row r="884" spans="10:11" ht="12.75">
      <c r="J884" s="15">
        <v>91.1875</v>
      </c>
      <c r="K884" s="15">
        <f t="shared" si="20"/>
        <v>51.09375</v>
      </c>
    </row>
    <row r="885" spans="10:11" ht="12.75">
      <c r="J885" s="15">
        <v>91.25</v>
      </c>
      <c r="K885" s="15">
        <f t="shared" si="20"/>
        <v>51.15625</v>
      </c>
    </row>
    <row r="886" spans="10:11" ht="12.75">
      <c r="J886" s="15">
        <v>91.3125</v>
      </c>
      <c r="K886" s="15">
        <f t="shared" si="20"/>
        <v>51.21875</v>
      </c>
    </row>
    <row r="887" spans="10:11" ht="12.75">
      <c r="J887" s="15">
        <v>91.375</v>
      </c>
      <c r="K887" s="15">
        <f t="shared" si="20"/>
        <v>51.28125</v>
      </c>
    </row>
    <row r="888" spans="10:11" ht="12.75">
      <c r="J888" s="15">
        <v>91.4375</v>
      </c>
      <c r="K888" s="15">
        <f t="shared" si="20"/>
        <v>51.34375</v>
      </c>
    </row>
    <row r="889" spans="10:11" ht="12.75">
      <c r="J889" s="15">
        <v>91.5</v>
      </c>
      <c r="K889" s="15">
        <f t="shared" si="20"/>
        <v>51.40625</v>
      </c>
    </row>
    <row r="890" spans="10:11" ht="12.75">
      <c r="J890" s="15">
        <v>91.5625</v>
      </c>
      <c r="K890" s="15">
        <f t="shared" si="20"/>
        <v>51.46875</v>
      </c>
    </row>
    <row r="891" spans="10:11" ht="12.75">
      <c r="J891" s="15">
        <v>91.625</v>
      </c>
      <c r="K891" s="15">
        <f t="shared" si="20"/>
        <v>51.53125</v>
      </c>
    </row>
    <row r="892" spans="10:11" ht="12.75">
      <c r="J892" s="15">
        <v>91.6875</v>
      </c>
      <c r="K892" s="15">
        <f t="shared" si="20"/>
        <v>51.59375</v>
      </c>
    </row>
    <row r="893" spans="10:11" ht="12.75">
      <c r="J893" s="15">
        <v>91.75</v>
      </c>
      <c r="K893" s="15">
        <f t="shared" si="20"/>
        <v>51.65625</v>
      </c>
    </row>
    <row r="894" spans="10:11" ht="12.75">
      <c r="J894" s="15">
        <v>91.8125</v>
      </c>
      <c r="K894" s="15">
        <f t="shared" si="20"/>
        <v>51.71875</v>
      </c>
    </row>
    <row r="895" spans="10:11" ht="12.75">
      <c r="J895" s="15">
        <v>91.875</v>
      </c>
      <c r="K895" s="15">
        <f t="shared" si="20"/>
        <v>51.78125</v>
      </c>
    </row>
    <row r="896" spans="10:11" ht="12.75">
      <c r="J896" s="15">
        <v>91.9375</v>
      </c>
      <c r="K896" s="15">
        <f t="shared" si="20"/>
        <v>51.84375</v>
      </c>
    </row>
    <row r="897" spans="10:11" ht="12.75">
      <c r="J897" s="15">
        <v>92</v>
      </c>
      <c r="K897" s="15">
        <f t="shared" si="20"/>
        <v>51.90625</v>
      </c>
    </row>
    <row r="898" spans="10:11" ht="12.75">
      <c r="J898" s="15">
        <v>92.0625</v>
      </c>
      <c r="K898" s="15">
        <f aca="true" t="shared" si="21" ref="K898:K961">J898-40.09375</f>
        <v>51.96875</v>
      </c>
    </row>
    <row r="899" spans="10:11" ht="12.75">
      <c r="J899" s="15">
        <v>92.125</v>
      </c>
      <c r="K899" s="15">
        <f t="shared" si="21"/>
        <v>52.03125</v>
      </c>
    </row>
    <row r="900" spans="10:11" ht="12.75">
      <c r="J900" s="15">
        <v>92.1875</v>
      </c>
      <c r="K900" s="15">
        <f t="shared" si="21"/>
        <v>52.09375</v>
      </c>
    </row>
    <row r="901" spans="10:11" ht="12.75">
      <c r="J901" s="15">
        <v>92.25</v>
      </c>
      <c r="K901" s="15">
        <f t="shared" si="21"/>
        <v>52.15625</v>
      </c>
    </row>
    <row r="902" spans="10:11" ht="12.75">
      <c r="J902" s="15">
        <v>92.3125</v>
      </c>
      <c r="K902" s="15">
        <f t="shared" si="21"/>
        <v>52.21875</v>
      </c>
    </row>
    <row r="903" spans="10:11" ht="12.75">
      <c r="J903" s="15">
        <v>92.375</v>
      </c>
      <c r="K903" s="15">
        <f t="shared" si="21"/>
        <v>52.28125</v>
      </c>
    </row>
    <row r="904" spans="10:11" ht="12.75">
      <c r="J904" s="15">
        <v>92.4375</v>
      </c>
      <c r="K904" s="15">
        <f t="shared" si="21"/>
        <v>52.34375</v>
      </c>
    </row>
    <row r="905" spans="10:11" ht="12.75">
      <c r="J905" s="15">
        <v>92.5</v>
      </c>
      <c r="K905" s="15">
        <f t="shared" si="21"/>
        <v>52.40625</v>
      </c>
    </row>
    <row r="906" spans="10:11" ht="12.75">
      <c r="J906" s="15">
        <v>92.5625</v>
      </c>
      <c r="K906" s="15">
        <f t="shared" si="21"/>
        <v>52.46875</v>
      </c>
    </row>
    <row r="907" spans="10:11" ht="12.75">
      <c r="J907" s="15">
        <v>92.625</v>
      </c>
      <c r="K907" s="15">
        <f t="shared" si="21"/>
        <v>52.53125</v>
      </c>
    </row>
    <row r="908" spans="10:11" ht="12.75">
      <c r="J908" s="15">
        <v>92.6875</v>
      </c>
      <c r="K908" s="15">
        <f t="shared" si="21"/>
        <v>52.59375</v>
      </c>
    </row>
    <row r="909" spans="10:11" ht="12.75">
      <c r="J909" s="15">
        <v>92.75</v>
      </c>
      <c r="K909" s="15">
        <f t="shared" si="21"/>
        <v>52.65625</v>
      </c>
    </row>
    <row r="910" spans="10:11" ht="12.75">
      <c r="J910" s="15">
        <v>92.8125</v>
      </c>
      <c r="K910" s="15">
        <f t="shared" si="21"/>
        <v>52.71875</v>
      </c>
    </row>
    <row r="911" spans="10:11" ht="12.75">
      <c r="J911" s="15">
        <v>92.875</v>
      </c>
      <c r="K911" s="15">
        <f t="shared" si="21"/>
        <v>52.78125</v>
      </c>
    </row>
    <row r="912" spans="10:11" ht="12.75">
      <c r="J912" s="15">
        <v>92.9375</v>
      </c>
      <c r="K912" s="15">
        <f t="shared" si="21"/>
        <v>52.84375</v>
      </c>
    </row>
    <row r="913" spans="10:11" ht="12.75">
      <c r="J913" s="15">
        <v>93</v>
      </c>
      <c r="K913" s="15">
        <f t="shared" si="21"/>
        <v>52.90625</v>
      </c>
    </row>
    <row r="914" spans="10:11" ht="12.75">
      <c r="J914" s="15">
        <v>93.0625</v>
      </c>
      <c r="K914" s="15">
        <f t="shared" si="21"/>
        <v>52.96875</v>
      </c>
    </row>
    <row r="915" spans="10:11" ht="12.75">
      <c r="J915" s="15">
        <v>93.125</v>
      </c>
      <c r="K915" s="15">
        <f t="shared" si="21"/>
        <v>53.03125</v>
      </c>
    </row>
    <row r="916" spans="10:11" ht="12.75">
      <c r="J916" s="15">
        <v>93.1875</v>
      </c>
      <c r="K916" s="15">
        <f t="shared" si="21"/>
        <v>53.09375</v>
      </c>
    </row>
    <row r="917" spans="10:11" ht="12.75">
      <c r="J917" s="15">
        <v>93.25</v>
      </c>
      <c r="K917" s="15">
        <f t="shared" si="21"/>
        <v>53.15625</v>
      </c>
    </row>
    <row r="918" spans="10:11" ht="12.75">
      <c r="J918" s="15">
        <v>93.3125</v>
      </c>
      <c r="K918" s="15">
        <f t="shared" si="21"/>
        <v>53.21875</v>
      </c>
    </row>
    <row r="919" spans="10:11" ht="12.75">
      <c r="J919" s="15">
        <v>93.375</v>
      </c>
      <c r="K919" s="15">
        <f t="shared" si="21"/>
        <v>53.28125</v>
      </c>
    </row>
    <row r="920" spans="10:11" ht="12.75">
      <c r="J920" s="15">
        <v>93.4375</v>
      </c>
      <c r="K920" s="15">
        <f t="shared" si="21"/>
        <v>53.34375</v>
      </c>
    </row>
    <row r="921" spans="10:11" ht="12.75">
      <c r="J921" s="15">
        <v>93.5</v>
      </c>
      <c r="K921" s="15">
        <f t="shared" si="21"/>
        <v>53.40625</v>
      </c>
    </row>
    <row r="922" spans="10:11" ht="12.75">
      <c r="J922" s="15">
        <v>93.5625</v>
      </c>
      <c r="K922" s="15">
        <f t="shared" si="21"/>
        <v>53.46875</v>
      </c>
    </row>
    <row r="923" spans="10:11" ht="12.75">
      <c r="J923" s="15">
        <v>93.625</v>
      </c>
      <c r="K923" s="15">
        <f t="shared" si="21"/>
        <v>53.53125</v>
      </c>
    </row>
    <row r="924" spans="10:11" ht="12.75">
      <c r="J924" s="15">
        <v>93.6875</v>
      </c>
      <c r="K924" s="15">
        <f t="shared" si="21"/>
        <v>53.59375</v>
      </c>
    </row>
    <row r="925" spans="10:11" ht="12.75">
      <c r="J925" s="15">
        <v>93.75</v>
      </c>
      <c r="K925" s="15">
        <f t="shared" si="21"/>
        <v>53.65625</v>
      </c>
    </row>
    <row r="926" spans="10:11" ht="12.75">
      <c r="J926" s="15">
        <v>93.8125</v>
      </c>
      <c r="K926" s="15">
        <f t="shared" si="21"/>
        <v>53.71875</v>
      </c>
    </row>
    <row r="927" spans="10:11" ht="12.75">
      <c r="J927" s="15">
        <v>93.875</v>
      </c>
      <c r="K927" s="15">
        <f t="shared" si="21"/>
        <v>53.78125</v>
      </c>
    </row>
    <row r="928" spans="10:11" ht="12.75">
      <c r="J928" s="15">
        <v>93.9375</v>
      </c>
      <c r="K928" s="15">
        <f t="shared" si="21"/>
        <v>53.84375</v>
      </c>
    </row>
    <row r="929" spans="10:11" ht="12.75">
      <c r="J929" s="15">
        <v>94</v>
      </c>
      <c r="K929" s="15">
        <f t="shared" si="21"/>
        <v>53.90625</v>
      </c>
    </row>
    <row r="930" spans="10:11" ht="12.75">
      <c r="J930" s="15">
        <v>94.0625</v>
      </c>
      <c r="K930" s="15">
        <f t="shared" si="21"/>
        <v>53.96875</v>
      </c>
    </row>
    <row r="931" spans="10:11" ht="12.75">
      <c r="J931" s="15">
        <v>94.125</v>
      </c>
      <c r="K931" s="15">
        <f t="shared" si="21"/>
        <v>54.03125</v>
      </c>
    </row>
    <row r="932" spans="10:11" ht="12.75">
      <c r="J932" s="15">
        <v>94.1875</v>
      </c>
      <c r="K932" s="15">
        <f t="shared" si="21"/>
        <v>54.09375</v>
      </c>
    </row>
    <row r="933" spans="10:11" ht="12.75">
      <c r="J933" s="15">
        <v>94.25</v>
      </c>
      <c r="K933" s="15">
        <f t="shared" si="21"/>
        <v>54.15625</v>
      </c>
    </row>
    <row r="934" spans="10:11" ht="12.75">
      <c r="J934" s="15">
        <v>94.3125</v>
      </c>
      <c r="K934" s="15">
        <f t="shared" si="21"/>
        <v>54.21875</v>
      </c>
    </row>
    <row r="935" spans="10:11" ht="12.75">
      <c r="J935" s="15">
        <v>94.375</v>
      </c>
      <c r="K935" s="15">
        <f t="shared" si="21"/>
        <v>54.28125</v>
      </c>
    </row>
    <row r="936" spans="10:11" ht="12.75">
      <c r="J936" s="15">
        <v>94.4375</v>
      </c>
      <c r="K936" s="15">
        <f t="shared" si="21"/>
        <v>54.34375</v>
      </c>
    </row>
    <row r="937" spans="10:11" ht="12.75">
      <c r="J937" s="15">
        <v>94.5</v>
      </c>
      <c r="K937" s="15">
        <f t="shared" si="21"/>
        <v>54.40625</v>
      </c>
    </row>
    <row r="938" spans="10:11" ht="12.75">
      <c r="J938" s="15">
        <v>94.5625</v>
      </c>
      <c r="K938" s="15">
        <f t="shared" si="21"/>
        <v>54.46875</v>
      </c>
    </row>
    <row r="939" spans="10:11" ht="12.75">
      <c r="J939" s="15">
        <v>94.625</v>
      </c>
      <c r="K939" s="15">
        <f t="shared" si="21"/>
        <v>54.53125</v>
      </c>
    </row>
    <row r="940" spans="10:11" ht="12.75">
      <c r="J940" s="15">
        <v>94.6875</v>
      </c>
      <c r="K940" s="15">
        <f t="shared" si="21"/>
        <v>54.59375</v>
      </c>
    </row>
    <row r="941" spans="10:11" ht="12.75">
      <c r="J941" s="15">
        <v>94.75</v>
      </c>
      <c r="K941" s="15">
        <f t="shared" si="21"/>
        <v>54.65625</v>
      </c>
    </row>
    <row r="942" spans="10:11" ht="12.75">
      <c r="J942" s="15">
        <v>94.8125</v>
      </c>
      <c r="K942" s="15">
        <f t="shared" si="21"/>
        <v>54.71875</v>
      </c>
    </row>
    <row r="943" spans="10:11" ht="12.75">
      <c r="J943" s="15">
        <v>94.875</v>
      </c>
      <c r="K943" s="15">
        <f t="shared" si="21"/>
        <v>54.78125</v>
      </c>
    </row>
    <row r="944" spans="10:11" ht="12.75">
      <c r="J944" s="15">
        <v>94.9375</v>
      </c>
      <c r="K944" s="15">
        <f t="shared" si="21"/>
        <v>54.84375</v>
      </c>
    </row>
    <row r="945" spans="10:11" ht="12.75">
      <c r="J945" s="15">
        <v>95</v>
      </c>
      <c r="K945" s="15">
        <f t="shared" si="21"/>
        <v>54.90625</v>
      </c>
    </row>
    <row r="946" spans="10:11" ht="12.75">
      <c r="J946" s="15">
        <v>95.0625</v>
      </c>
      <c r="K946" s="15">
        <f t="shared" si="21"/>
        <v>54.96875</v>
      </c>
    </row>
    <row r="947" spans="10:11" ht="12.75">
      <c r="J947" s="15">
        <v>95.125</v>
      </c>
      <c r="K947" s="15">
        <f t="shared" si="21"/>
        <v>55.03125</v>
      </c>
    </row>
    <row r="948" spans="10:11" ht="12.75">
      <c r="J948" s="15">
        <v>95.1875</v>
      </c>
      <c r="K948" s="15">
        <f t="shared" si="21"/>
        <v>55.09375</v>
      </c>
    </row>
    <row r="949" spans="10:11" ht="12.75">
      <c r="J949" s="15">
        <v>95.25</v>
      </c>
      <c r="K949" s="15">
        <f t="shared" si="21"/>
        <v>55.15625</v>
      </c>
    </row>
    <row r="950" spans="10:11" ht="12.75">
      <c r="J950" s="15">
        <v>95.3125</v>
      </c>
      <c r="K950" s="15">
        <f t="shared" si="21"/>
        <v>55.21875</v>
      </c>
    </row>
    <row r="951" spans="10:11" ht="12.75">
      <c r="J951" s="15">
        <v>95.375</v>
      </c>
      <c r="K951" s="15">
        <f t="shared" si="21"/>
        <v>55.28125</v>
      </c>
    </row>
    <row r="952" spans="10:11" ht="12.75">
      <c r="J952" s="15">
        <v>95.4375</v>
      </c>
      <c r="K952" s="15">
        <f t="shared" si="21"/>
        <v>55.34375</v>
      </c>
    </row>
    <row r="953" spans="10:11" ht="12.75">
      <c r="J953" s="15">
        <v>95.5</v>
      </c>
      <c r="K953" s="15">
        <f t="shared" si="21"/>
        <v>55.40625</v>
      </c>
    </row>
    <row r="954" spans="10:11" ht="12.75">
      <c r="J954" s="15">
        <v>95.5625</v>
      </c>
      <c r="K954" s="15">
        <f t="shared" si="21"/>
        <v>55.46875</v>
      </c>
    </row>
    <row r="955" spans="10:11" ht="12.75">
      <c r="J955" s="15">
        <v>95.625</v>
      </c>
      <c r="K955" s="15">
        <f t="shared" si="21"/>
        <v>55.53125</v>
      </c>
    </row>
    <row r="956" spans="10:11" ht="12.75">
      <c r="J956" s="15">
        <v>95.6875</v>
      </c>
      <c r="K956" s="15">
        <f t="shared" si="21"/>
        <v>55.59375</v>
      </c>
    </row>
    <row r="957" spans="10:11" ht="12.75">
      <c r="J957" s="15">
        <v>95.75</v>
      </c>
      <c r="K957" s="15">
        <f t="shared" si="21"/>
        <v>55.65625</v>
      </c>
    </row>
    <row r="958" spans="10:11" ht="12.75">
      <c r="J958" s="15">
        <v>95.8125</v>
      </c>
      <c r="K958" s="15">
        <f t="shared" si="21"/>
        <v>55.71875</v>
      </c>
    </row>
    <row r="959" spans="10:11" ht="12.75">
      <c r="J959" s="15">
        <v>95.875</v>
      </c>
      <c r="K959" s="15">
        <f t="shared" si="21"/>
        <v>55.78125</v>
      </c>
    </row>
    <row r="960" spans="10:11" ht="12.75">
      <c r="J960" s="15">
        <v>95.9375</v>
      </c>
      <c r="K960" s="15">
        <f t="shared" si="21"/>
        <v>55.84375</v>
      </c>
    </row>
    <row r="961" spans="10:11" ht="12.75">
      <c r="J961" s="15">
        <v>96</v>
      </c>
      <c r="K961" s="15">
        <f t="shared" si="21"/>
        <v>55.90625</v>
      </c>
    </row>
    <row r="962" spans="10:11" ht="12.75">
      <c r="J962" s="15">
        <v>96.0625</v>
      </c>
      <c r="K962" s="15">
        <f aca="true" t="shared" si="22" ref="K962:K1025">J962-40.09375</f>
        <v>55.96875</v>
      </c>
    </row>
    <row r="963" spans="10:11" ht="12.75">
      <c r="J963" s="15">
        <v>96.125</v>
      </c>
      <c r="K963" s="15">
        <f t="shared" si="22"/>
        <v>56.03125</v>
      </c>
    </row>
    <row r="964" spans="10:11" ht="12.75">
      <c r="J964" s="15">
        <v>96.1875</v>
      </c>
      <c r="K964" s="15">
        <f t="shared" si="22"/>
        <v>56.09375</v>
      </c>
    </row>
    <row r="965" spans="10:11" ht="12.75">
      <c r="J965" s="15">
        <v>96.25</v>
      </c>
      <c r="K965" s="15">
        <f t="shared" si="22"/>
        <v>56.15625</v>
      </c>
    </row>
    <row r="966" spans="10:11" ht="12.75">
      <c r="J966" s="15">
        <v>96.3125</v>
      </c>
      <c r="K966" s="15">
        <f t="shared" si="22"/>
        <v>56.21875</v>
      </c>
    </row>
    <row r="967" spans="10:11" ht="12.75">
      <c r="J967" s="15">
        <v>96.375</v>
      </c>
      <c r="K967" s="15">
        <f t="shared" si="22"/>
        <v>56.28125</v>
      </c>
    </row>
    <row r="968" spans="10:11" ht="12.75">
      <c r="J968" s="15">
        <v>96.4375</v>
      </c>
      <c r="K968" s="15">
        <f t="shared" si="22"/>
        <v>56.34375</v>
      </c>
    </row>
    <row r="969" spans="10:11" ht="12.75">
      <c r="J969" s="15">
        <v>96.5</v>
      </c>
      <c r="K969" s="15">
        <f t="shared" si="22"/>
        <v>56.40625</v>
      </c>
    </row>
    <row r="970" spans="10:11" ht="12.75">
      <c r="J970" s="15">
        <v>96.5625</v>
      </c>
      <c r="K970" s="15">
        <f t="shared" si="22"/>
        <v>56.46875</v>
      </c>
    </row>
    <row r="971" spans="10:11" ht="12.75">
      <c r="J971" s="15">
        <v>96.625</v>
      </c>
      <c r="K971" s="15">
        <f t="shared" si="22"/>
        <v>56.53125</v>
      </c>
    </row>
    <row r="972" spans="10:11" ht="12.75">
      <c r="J972" s="15">
        <v>96.6875</v>
      </c>
      <c r="K972" s="15">
        <f t="shared" si="22"/>
        <v>56.59375</v>
      </c>
    </row>
    <row r="973" spans="10:11" ht="12.75">
      <c r="J973" s="15">
        <v>96.75</v>
      </c>
      <c r="K973" s="15">
        <f t="shared" si="22"/>
        <v>56.65625</v>
      </c>
    </row>
    <row r="974" spans="10:11" ht="12.75">
      <c r="J974" s="15">
        <v>96.8125</v>
      </c>
      <c r="K974" s="15">
        <f t="shared" si="22"/>
        <v>56.71875</v>
      </c>
    </row>
    <row r="975" spans="10:11" ht="12.75">
      <c r="J975" s="15">
        <v>96.875</v>
      </c>
      <c r="K975" s="15">
        <f t="shared" si="22"/>
        <v>56.78125</v>
      </c>
    </row>
    <row r="976" spans="10:11" ht="12.75">
      <c r="J976" s="15">
        <v>96.9375</v>
      </c>
      <c r="K976" s="15">
        <f t="shared" si="22"/>
        <v>56.84375</v>
      </c>
    </row>
    <row r="977" spans="10:11" ht="12.75">
      <c r="J977" s="15">
        <v>97</v>
      </c>
      <c r="K977" s="15">
        <f t="shared" si="22"/>
        <v>56.90625</v>
      </c>
    </row>
    <row r="978" spans="10:11" ht="12.75">
      <c r="J978" s="15">
        <v>97.0625</v>
      </c>
      <c r="K978" s="15">
        <f t="shared" si="22"/>
        <v>56.96875</v>
      </c>
    </row>
    <row r="979" spans="10:11" ht="12.75">
      <c r="J979" s="15">
        <v>97.125</v>
      </c>
      <c r="K979" s="15">
        <f t="shared" si="22"/>
        <v>57.03125</v>
      </c>
    </row>
    <row r="980" spans="10:11" ht="12.75">
      <c r="J980" s="15">
        <v>97.1875</v>
      </c>
      <c r="K980" s="15">
        <f t="shared" si="22"/>
        <v>57.09375</v>
      </c>
    </row>
    <row r="981" spans="10:11" ht="12.75">
      <c r="J981" s="15">
        <v>97.25</v>
      </c>
      <c r="K981" s="15">
        <f t="shared" si="22"/>
        <v>57.15625</v>
      </c>
    </row>
    <row r="982" spans="10:11" ht="12.75">
      <c r="J982" s="15">
        <v>97.3125</v>
      </c>
      <c r="K982" s="15">
        <f t="shared" si="22"/>
        <v>57.21875</v>
      </c>
    </row>
    <row r="983" spans="10:11" ht="12.75">
      <c r="J983" s="15">
        <v>97.375</v>
      </c>
      <c r="K983" s="15">
        <f t="shared" si="22"/>
        <v>57.28125</v>
      </c>
    </row>
    <row r="984" spans="10:11" ht="12.75">
      <c r="J984" s="15">
        <v>97.4375</v>
      </c>
      <c r="K984" s="15">
        <f t="shared" si="22"/>
        <v>57.34375</v>
      </c>
    </row>
    <row r="985" spans="10:11" ht="12.75">
      <c r="J985" s="15">
        <v>97.5</v>
      </c>
      <c r="K985" s="15">
        <f t="shared" si="22"/>
        <v>57.40625</v>
      </c>
    </row>
    <row r="986" spans="10:11" ht="12.75">
      <c r="J986" s="15">
        <v>97.5625</v>
      </c>
      <c r="K986" s="15">
        <f t="shared" si="22"/>
        <v>57.46875</v>
      </c>
    </row>
    <row r="987" spans="10:11" ht="12.75">
      <c r="J987" s="15">
        <v>97.625</v>
      </c>
      <c r="K987" s="15">
        <f t="shared" si="22"/>
        <v>57.53125</v>
      </c>
    </row>
    <row r="988" spans="10:11" ht="12.75">
      <c r="J988" s="15">
        <v>97.6875</v>
      </c>
      <c r="K988" s="15">
        <f t="shared" si="22"/>
        <v>57.59375</v>
      </c>
    </row>
    <row r="989" spans="10:11" ht="12.75">
      <c r="J989" s="15">
        <v>97.75</v>
      </c>
      <c r="K989" s="15">
        <f t="shared" si="22"/>
        <v>57.65625</v>
      </c>
    </row>
    <row r="990" spans="10:11" ht="12.75">
      <c r="J990" s="15">
        <v>97.8125</v>
      </c>
      <c r="K990" s="15">
        <f t="shared" si="22"/>
        <v>57.71875</v>
      </c>
    </row>
    <row r="991" spans="10:11" ht="12.75">
      <c r="J991" s="15">
        <v>97.875</v>
      </c>
      <c r="K991" s="15">
        <f t="shared" si="22"/>
        <v>57.78125</v>
      </c>
    </row>
    <row r="992" spans="10:11" ht="12.75">
      <c r="J992" s="15">
        <v>97.9375</v>
      </c>
      <c r="K992" s="15">
        <f t="shared" si="22"/>
        <v>57.84375</v>
      </c>
    </row>
    <row r="993" spans="10:11" ht="12.75">
      <c r="J993" s="15">
        <v>98</v>
      </c>
      <c r="K993" s="15">
        <f t="shared" si="22"/>
        <v>57.90625</v>
      </c>
    </row>
    <row r="994" spans="10:11" ht="12.75">
      <c r="J994" s="15">
        <v>98.0625</v>
      </c>
      <c r="K994" s="15">
        <f t="shared" si="22"/>
        <v>57.96875</v>
      </c>
    </row>
    <row r="995" spans="10:11" ht="12.75">
      <c r="J995" s="15">
        <v>98.125</v>
      </c>
      <c r="K995" s="15">
        <f t="shared" si="22"/>
        <v>58.03125</v>
      </c>
    </row>
    <row r="996" spans="10:11" ht="12.75">
      <c r="J996" s="15">
        <v>98.1875</v>
      </c>
      <c r="K996" s="15">
        <f t="shared" si="22"/>
        <v>58.09375</v>
      </c>
    </row>
    <row r="997" spans="10:11" ht="12.75">
      <c r="J997" s="15">
        <v>98.25</v>
      </c>
      <c r="K997" s="15">
        <f t="shared" si="22"/>
        <v>58.15625</v>
      </c>
    </row>
    <row r="998" spans="10:11" ht="12.75">
      <c r="J998" s="15">
        <v>98.3125</v>
      </c>
      <c r="K998" s="15">
        <f t="shared" si="22"/>
        <v>58.21875</v>
      </c>
    </row>
    <row r="999" spans="10:11" ht="12.75">
      <c r="J999" s="15">
        <v>98.375</v>
      </c>
      <c r="K999" s="15">
        <f t="shared" si="22"/>
        <v>58.28125</v>
      </c>
    </row>
    <row r="1000" spans="10:11" ht="12.75">
      <c r="J1000" s="15">
        <v>98.4375</v>
      </c>
      <c r="K1000" s="15">
        <f t="shared" si="22"/>
        <v>58.34375</v>
      </c>
    </row>
    <row r="1001" spans="10:11" ht="12.75">
      <c r="J1001" s="15">
        <v>98.5</v>
      </c>
      <c r="K1001" s="15">
        <f t="shared" si="22"/>
        <v>58.40625</v>
      </c>
    </row>
    <row r="1002" spans="10:11" ht="12.75">
      <c r="J1002" s="15">
        <v>98.5625</v>
      </c>
      <c r="K1002" s="15">
        <f t="shared" si="22"/>
        <v>58.46875</v>
      </c>
    </row>
    <row r="1003" spans="10:11" ht="12.75">
      <c r="J1003" s="15">
        <v>98.625</v>
      </c>
      <c r="K1003" s="15">
        <f t="shared" si="22"/>
        <v>58.53125</v>
      </c>
    </row>
    <row r="1004" spans="10:11" ht="12.75">
      <c r="J1004" s="15">
        <v>98.6875</v>
      </c>
      <c r="K1004" s="15">
        <f t="shared" si="22"/>
        <v>58.59375</v>
      </c>
    </row>
    <row r="1005" spans="10:11" ht="12.75">
      <c r="J1005" s="15">
        <v>98.75</v>
      </c>
      <c r="K1005" s="15">
        <f t="shared" si="22"/>
        <v>58.65625</v>
      </c>
    </row>
    <row r="1006" spans="10:11" ht="12.75">
      <c r="J1006" s="15">
        <v>98.8125</v>
      </c>
      <c r="K1006" s="15">
        <f t="shared" si="22"/>
        <v>58.71875</v>
      </c>
    </row>
    <row r="1007" spans="10:11" ht="12.75">
      <c r="J1007" s="15">
        <v>98.875</v>
      </c>
      <c r="K1007" s="15">
        <f t="shared" si="22"/>
        <v>58.78125</v>
      </c>
    </row>
    <row r="1008" spans="10:11" ht="12.75">
      <c r="J1008" s="15">
        <v>98.9375</v>
      </c>
      <c r="K1008" s="15">
        <f t="shared" si="22"/>
        <v>58.84375</v>
      </c>
    </row>
    <row r="1009" spans="10:11" ht="12.75">
      <c r="J1009" s="15">
        <v>99</v>
      </c>
      <c r="K1009" s="15">
        <f t="shared" si="22"/>
        <v>58.90625</v>
      </c>
    </row>
    <row r="1010" spans="10:11" ht="12.75">
      <c r="J1010" s="15">
        <v>99.0625</v>
      </c>
      <c r="K1010" s="15">
        <f t="shared" si="22"/>
        <v>58.96875</v>
      </c>
    </row>
    <row r="1011" spans="10:11" ht="12.75">
      <c r="J1011" s="15">
        <v>99.125</v>
      </c>
      <c r="K1011" s="15">
        <f t="shared" si="22"/>
        <v>59.03125</v>
      </c>
    </row>
    <row r="1012" spans="10:11" ht="12.75">
      <c r="J1012" s="15">
        <v>99.1875</v>
      </c>
      <c r="K1012" s="15">
        <f t="shared" si="22"/>
        <v>59.09375</v>
      </c>
    </row>
    <row r="1013" spans="10:11" ht="12.75">
      <c r="J1013" s="15">
        <v>99.25</v>
      </c>
      <c r="K1013" s="15">
        <f t="shared" si="22"/>
        <v>59.15625</v>
      </c>
    </row>
    <row r="1014" spans="10:11" ht="12.75">
      <c r="J1014" s="15">
        <v>99.3125</v>
      </c>
      <c r="K1014" s="15">
        <f t="shared" si="22"/>
        <v>59.21875</v>
      </c>
    </row>
    <row r="1015" spans="10:11" ht="12.75">
      <c r="J1015" s="15">
        <v>99.375</v>
      </c>
      <c r="K1015" s="15">
        <f t="shared" si="22"/>
        <v>59.28125</v>
      </c>
    </row>
    <row r="1016" spans="10:11" ht="12.75">
      <c r="J1016" s="15">
        <v>99.4375</v>
      </c>
      <c r="K1016" s="15">
        <f t="shared" si="22"/>
        <v>59.34375</v>
      </c>
    </row>
    <row r="1017" spans="10:11" ht="12.75">
      <c r="J1017" s="15">
        <v>99.5</v>
      </c>
      <c r="K1017" s="15">
        <f t="shared" si="22"/>
        <v>59.40625</v>
      </c>
    </row>
    <row r="1018" spans="10:11" ht="12.75">
      <c r="J1018" s="15">
        <v>99.5625</v>
      </c>
      <c r="K1018" s="15">
        <f t="shared" si="22"/>
        <v>59.46875</v>
      </c>
    </row>
    <row r="1019" spans="10:11" ht="12.75">
      <c r="J1019" s="15">
        <v>99.625</v>
      </c>
      <c r="K1019" s="15">
        <f t="shared" si="22"/>
        <v>59.53125</v>
      </c>
    </row>
    <row r="1020" spans="10:11" ht="12.75">
      <c r="J1020" s="15">
        <v>99.6875</v>
      </c>
      <c r="K1020" s="15">
        <f t="shared" si="22"/>
        <v>59.59375</v>
      </c>
    </row>
    <row r="1021" spans="10:11" ht="12.75">
      <c r="J1021" s="15">
        <v>99.75</v>
      </c>
      <c r="K1021" s="15">
        <f t="shared" si="22"/>
        <v>59.65625</v>
      </c>
    </row>
    <row r="1022" spans="10:11" ht="12.75">
      <c r="J1022" s="15">
        <v>99.8125</v>
      </c>
      <c r="K1022" s="15">
        <f t="shared" si="22"/>
        <v>59.71875</v>
      </c>
    </row>
    <row r="1023" spans="10:11" ht="12.75">
      <c r="J1023" s="15">
        <v>99.875</v>
      </c>
      <c r="K1023" s="15">
        <f t="shared" si="22"/>
        <v>59.78125</v>
      </c>
    </row>
    <row r="1024" spans="10:11" ht="12.75">
      <c r="J1024" s="15">
        <v>99.9375</v>
      </c>
      <c r="K1024" s="15">
        <f t="shared" si="22"/>
        <v>59.84375</v>
      </c>
    </row>
    <row r="1025" spans="10:11" ht="12.75">
      <c r="J1025" s="15">
        <v>100</v>
      </c>
      <c r="K1025" s="15">
        <f t="shared" si="22"/>
        <v>59.90625</v>
      </c>
    </row>
    <row r="1026" spans="10:11" ht="12.75">
      <c r="J1026" s="15">
        <v>100.0625</v>
      </c>
      <c r="K1026" s="15">
        <f aca="true" t="shared" si="23" ref="K1026:K1089">J1026-40.09375</f>
        <v>59.96875</v>
      </c>
    </row>
    <row r="1027" spans="10:11" ht="12.75">
      <c r="J1027" s="15">
        <v>100.125</v>
      </c>
      <c r="K1027" s="15">
        <f t="shared" si="23"/>
        <v>60.03125</v>
      </c>
    </row>
    <row r="1028" spans="10:11" ht="12.75">
      <c r="J1028" s="15">
        <v>100.1875</v>
      </c>
      <c r="K1028" s="15">
        <f t="shared" si="23"/>
        <v>60.09375</v>
      </c>
    </row>
    <row r="1029" spans="10:11" ht="12.75">
      <c r="J1029" s="15">
        <v>100.25</v>
      </c>
      <c r="K1029" s="15">
        <f t="shared" si="23"/>
        <v>60.15625</v>
      </c>
    </row>
    <row r="1030" spans="10:11" ht="12.75">
      <c r="J1030" s="15">
        <v>100.3125</v>
      </c>
      <c r="K1030" s="15">
        <f t="shared" si="23"/>
        <v>60.21875</v>
      </c>
    </row>
    <row r="1031" spans="10:11" ht="12.75">
      <c r="J1031" s="15">
        <v>100.375</v>
      </c>
      <c r="K1031" s="15">
        <f t="shared" si="23"/>
        <v>60.28125</v>
      </c>
    </row>
    <row r="1032" spans="10:11" ht="12.75">
      <c r="J1032" s="15">
        <v>100.4375</v>
      </c>
      <c r="K1032" s="15">
        <f t="shared" si="23"/>
        <v>60.34375</v>
      </c>
    </row>
    <row r="1033" spans="10:11" ht="12.75">
      <c r="J1033" s="15">
        <v>100.5</v>
      </c>
      <c r="K1033" s="15">
        <f t="shared" si="23"/>
        <v>60.40625</v>
      </c>
    </row>
    <row r="1034" spans="10:11" ht="12.75">
      <c r="J1034" s="15">
        <v>100.5625</v>
      </c>
      <c r="K1034" s="15">
        <f t="shared" si="23"/>
        <v>60.46875</v>
      </c>
    </row>
    <row r="1035" spans="10:11" ht="12.75">
      <c r="J1035" s="15">
        <v>100.625</v>
      </c>
      <c r="K1035" s="15">
        <f t="shared" si="23"/>
        <v>60.53125</v>
      </c>
    </row>
    <row r="1036" spans="10:11" ht="12.75">
      <c r="J1036" s="15">
        <v>100.6875</v>
      </c>
      <c r="K1036" s="15">
        <f t="shared" si="23"/>
        <v>60.59375</v>
      </c>
    </row>
    <row r="1037" spans="10:11" ht="12.75">
      <c r="J1037" s="15">
        <v>100.75</v>
      </c>
      <c r="K1037" s="15">
        <f t="shared" si="23"/>
        <v>60.65625</v>
      </c>
    </row>
    <row r="1038" spans="10:11" ht="12.75">
      <c r="J1038" s="15">
        <v>100.8125</v>
      </c>
      <c r="K1038" s="15">
        <f t="shared" si="23"/>
        <v>60.71875</v>
      </c>
    </row>
    <row r="1039" spans="10:11" ht="12.75">
      <c r="J1039" s="15">
        <v>100.875</v>
      </c>
      <c r="K1039" s="15">
        <f t="shared" si="23"/>
        <v>60.78125</v>
      </c>
    </row>
    <row r="1040" spans="10:11" ht="12.75">
      <c r="J1040" s="15">
        <v>100.9375</v>
      </c>
      <c r="K1040" s="15">
        <f t="shared" si="23"/>
        <v>60.84375</v>
      </c>
    </row>
    <row r="1041" spans="10:11" ht="12.75">
      <c r="J1041" s="15">
        <v>101</v>
      </c>
      <c r="K1041" s="15">
        <f t="shared" si="23"/>
        <v>60.90625</v>
      </c>
    </row>
    <row r="1042" spans="10:11" ht="12.75">
      <c r="J1042" s="15">
        <v>101.0625</v>
      </c>
      <c r="K1042" s="15">
        <f t="shared" si="23"/>
        <v>60.96875</v>
      </c>
    </row>
    <row r="1043" spans="10:11" ht="12.75">
      <c r="J1043" s="15">
        <v>101.125</v>
      </c>
      <c r="K1043" s="15">
        <f t="shared" si="23"/>
        <v>61.03125</v>
      </c>
    </row>
    <row r="1044" spans="10:11" ht="12.75">
      <c r="J1044" s="15">
        <v>101.1875</v>
      </c>
      <c r="K1044" s="15">
        <f t="shared" si="23"/>
        <v>61.09375</v>
      </c>
    </row>
    <row r="1045" spans="10:11" ht="12.75">
      <c r="J1045" s="15">
        <v>101.25</v>
      </c>
      <c r="K1045" s="15">
        <f t="shared" si="23"/>
        <v>61.15625</v>
      </c>
    </row>
    <row r="1046" spans="10:11" ht="12.75">
      <c r="J1046" s="15">
        <v>101.3125</v>
      </c>
      <c r="K1046" s="15">
        <f t="shared" si="23"/>
        <v>61.21875</v>
      </c>
    </row>
    <row r="1047" spans="10:11" ht="12.75">
      <c r="J1047" s="15">
        <v>101.375</v>
      </c>
      <c r="K1047" s="15">
        <f t="shared" si="23"/>
        <v>61.28125</v>
      </c>
    </row>
    <row r="1048" spans="10:11" ht="12.75">
      <c r="J1048" s="15">
        <v>101.4375</v>
      </c>
      <c r="K1048" s="15">
        <f t="shared" si="23"/>
        <v>61.34375</v>
      </c>
    </row>
    <row r="1049" spans="10:11" ht="12.75">
      <c r="J1049" s="15">
        <v>101.5</v>
      </c>
      <c r="K1049" s="15">
        <f t="shared" si="23"/>
        <v>61.40625</v>
      </c>
    </row>
    <row r="1050" spans="10:11" ht="12.75">
      <c r="J1050" s="15">
        <v>101.5625</v>
      </c>
      <c r="K1050" s="15">
        <f t="shared" si="23"/>
        <v>61.46875</v>
      </c>
    </row>
    <row r="1051" spans="10:11" ht="12.75">
      <c r="J1051" s="15">
        <v>101.625</v>
      </c>
      <c r="K1051" s="15">
        <f t="shared" si="23"/>
        <v>61.53125</v>
      </c>
    </row>
    <row r="1052" spans="10:11" ht="12.75">
      <c r="J1052" s="15">
        <v>101.6875</v>
      </c>
      <c r="K1052" s="15">
        <f t="shared" si="23"/>
        <v>61.59375</v>
      </c>
    </row>
    <row r="1053" spans="10:11" ht="12.75">
      <c r="J1053" s="15">
        <v>101.75</v>
      </c>
      <c r="K1053" s="15">
        <f t="shared" si="23"/>
        <v>61.65625</v>
      </c>
    </row>
    <row r="1054" spans="10:11" ht="12.75">
      <c r="J1054" s="15">
        <v>101.8125</v>
      </c>
      <c r="K1054" s="15">
        <f t="shared" si="23"/>
        <v>61.71875</v>
      </c>
    </row>
    <row r="1055" spans="10:11" ht="12.75">
      <c r="J1055" s="15">
        <v>101.875</v>
      </c>
      <c r="K1055" s="15">
        <f t="shared" si="23"/>
        <v>61.78125</v>
      </c>
    </row>
    <row r="1056" spans="10:11" ht="12.75">
      <c r="J1056" s="15">
        <v>101.9375</v>
      </c>
      <c r="K1056" s="15">
        <f t="shared" si="23"/>
        <v>61.84375</v>
      </c>
    </row>
    <row r="1057" spans="10:11" ht="12.75">
      <c r="J1057" s="15">
        <v>102</v>
      </c>
      <c r="K1057" s="15">
        <f t="shared" si="23"/>
        <v>61.90625</v>
      </c>
    </row>
    <row r="1058" spans="10:11" ht="12.75">
      <c r="J1058" s="15">
        <v>102.0625</v>
      </c>
      <c r="K1058" s="15">
        <f t="shared" si="23"/>
        <v>61.96875</v>
      </c>
    </row>
    <row r="1059" spans="10:11" ht="12.75">
      <c r="J1059" s="15">
        <v>102.125</v>
      </c>
      <c r="K1059" s="15">
        <f t="shared" si="23"/>
        <v>62.03125</v>
      </c>
    </row>
    <row r="1060" spans="10:11" ht="12.75">
      <c r="J1060" s="15">
        <v>102.1875</v>
      </c>
      <c r="K1060" s="15">
        <f t="shared" si="23"/>
        <v>62.09375</v>
      </c>
    </row>
    <row r="1061" spans="10:11" ht="12.75">
      <c r="J1061" s="15">
        <v>102.25</v>
      </c>
      <c r="K1061" s="15">
        <f t="shared" si="23"/>
        <v>62.15625</v>
      </c>
    </row>
    <row r="1062" spans="10:11" ht="12.75">
      <c r="J1062" s="15">
        <v>102.3125</v>
      </c>
      <c r="K1062" s="15">
        <f t="shared" si="23"/>
        <v>62.21875</v>
      </c>
    </row>
    <row r="1063" spans="10:11" ht="12.75">
      <c r="J1063" s="15">
        <v>102.375</v>
      </c>
      <c r="K1063" s="15">
        <f t="shared" si="23"/>
        <v>62.28125</v>
      </c>
    </row>
    <row r="1064" spans="10:11" ht="12.75">
      <c r="J1064" s="15">
        <v>102.4375</v>
      </c>
      <c r="K1064" s="15">
        <f t="shared" si="23"/>
        <v>62.34375</v>
      </c>
    </row>
    <row r="1065" spans="10:11" ht="12.75">
      <c r="J1065" s="15">
        <v>102.5</v>
      </c>
      <c r="K1065" s="15">
        <f t="shared" si="23"/>
        <v>62.40625</v>
      </c>
    </row>
    <row r="1066" spans="10:11" ht="12.75">
      <c r="J1066" s="15">
        <v>102.5625</v>
      </c>
      <c r="K1066" s="15">
        <f t="shared" si="23"/>
        <v>62.46875</v>
      </c>
    </row>
    <row r="1067" spans="10:11" ht="12.75">
      <c r="J1067" s="15">
        <v>102.625</v>
      </c>
      <c r="K1067" s="15">
        <f t="shared" si="23"/>
        <v>62.53125</v>
      </c>
    </row>
    <row r="1068" spans="10:11" ht="12.75">
      <c r="J1068" s="15">
        <v>102.6875</v>
      </c>
      <c r="K1068" s="15">
        <f t="shared" si="23"/>
        <v>62.59375</v>
      </c>
    </row>
    <row r="1069" spans="10:11" ht="12.75">
      <c r="J1069" s="15">
        <v>102.75</v>
      </c>
      <c r="K1069" s="15">
        <f t="shared" si="23"/>
        <v>62.65625</v>
      </c>
    </row>
    <row r="1070" spans="10:11" ht="12.75">
      <c r="J1070" s="15">
        <v>102.8125</v>
      </c>
      <c r="K1070" s="15">
        <f t="shared" si="23"/>
        <v>62.71875</v>
      </c>
    </row>
    <row r="1071" spans="10:11" ht="12.75">
      <c r="J1071" s="15">
        <v>102.875</v>
      </c>
      <c r="K1071" s="15">
        <f t="shared" si="23"/>
        <v>62.78125</v>
      </c>
    </row>
    <row r="1072" spans="10:11" ht="12.75">
      <c r="J1072" s="15">
        <v>102.9375</v>
      </c>
      <c r="K1072" s="15">
        <f t="shared" si="23"/>
        <v>62.84375</v>
      </c>
    </row>
    <row r="1073" spans="10:11" ht="12.75">
      <c r="J1073" s="15">
        <v>103</v>
      </c>
      <c r="K1073" s="15">
        <f t="shared" si="23"/>
        <v>62.90625</v>
      </c>
    </row>
    <row r="1074" spans="10:11" ht="12.75">
      <c r="J1074" s="15">
        <v>103.0625</v>
      </c>
      <c r="K1074" s="15">
        <f t="shared" si="23"/>
        <v>62.96875</v>
      </c>
    </row>
    <row r="1075" spans="10:11" ht="12.75">
      <c r="J1075" s="15">
        <v>103.125</v>
      </c>
      <c r="K1075" s="15">
        <f t="shared" si="23"/>
        <v>63.03125</v>
      </c>
    </row>
    <row r="1076" spans="10:11" ht="12.75">
      <c r="J1076" s="15">
        <v>103.1875</v>
      </c>
      <c r="K1076" s="15">
        <f t="shared" si="23"/>
        <v>63.09375</v>
      </c>
    </row>
    <row r="1077" spans="10:11" ht="12.75">
      <c r="J1077" s="15">
        <v>103.25</v>
      </c>
      <c r="K1077" s="15">
        <f t="shared" si="23"/>
        <v>63.15625</v>
      </c>
    </row>
    <row r="1078" spans="10:11" ht="12.75">
      <c r="J1078" s="15">
        <v>103.3125</v>
      </c>
      <c r="K1078" s="15">
        <f t="shared" si="23"/>
        <v>63.21875</v>
      </c>
    </row>
    <row r="1079" spans="10:11" ht="12.75">
      <c r="J1079" s="15">
        <v>103.375</v>
      </c>
      <c r="K1079" s="15">
        <f t="shared" si="23"/>
        <v>63.28125</v>
      </c>
    </row>
    <row r="1080" spans="10:11" ht="12.75">
      <c r="J1080" s="15">
        <v>103.4375</v>
      </c>
      <c r="K1080" s="15">
        <f t="shared" si="23"/>
        <v>63.34375</v>
      </c>
    </row>
    <row r="1081" spans="10:11" ht="12.75">
      <c r="J1081" s="15">
        <v>103.5</v>
      </c>
      <c r="K1081" s="15">
        <f t="shared" si="23"/>
        <v>63.40625</v>
      </c>
    </row>
    <row r="1082" spans="10:11" ht="12.75">
      <c r="J1082" s="15">
        <v>103.5625</v>
      </c>
      <c r="K1082" s="15">
        <f t="shared" si="23"/>
        <v>63.46875</v>
      </c>
    </row>
    <row r="1083" spans="10:11" ht="12.75">
      <c r="J1083" s="15">
        <v>103.625</v>
      </c>
      <c r="K1083" s="15">
        <f t="shared" si="23"/>
        <v>63.53125</v>
      </c>
    </row>
    <row r="1084" spans="10:11" ht="12.75">
      <c r="J1084" s="15">
        <v>103.6875</v>
      </c>
      <c r="K1084" s="15">
        <f t="shared" si="23"/>
        <v>63.59375</v>
      </c>
    </row>
    <row r="1085" spans="10:11" ht="12.75">
      <c r="J1085" s="15">
        <v>103.75</v>
      </c>
      <c r="K1085" s="15">
        <f t="shared" si="23"/>
        <v>63.65625</v>
      </c>
    </row>
    <row r="1086" spans="10:11" ht="12.75">
      <c r="J1086" s="15">
        <v>103.8125</v>
      </c>
      <c r="K1086" s="15">
        <f t="shared" si="23"/>
        <v>63.71875</v>
      </c>
    </row>
    <row r="1087" spans="10:11" ht="12.75">
      <c r="J1087" s="15">
        <v>103.875</v>
      </c>
      <c r="K1087" s="15">
        <f t="shared" si="23"/>
        <v>63.78125</v>
      </c>
    </row>
    <row r="1088" spans="10:11" ht="12.75">
      <c r="J1088" s="15">
        <v>103.9375</v>
      </c>
      <c r="K1088" s="15">
        <f t="shared" si="23"/>
        <v>63.84375</v>
      </c>
    </row>
    <row r="1089" spans="10:11" ht="12.75">
      <c r="J1089" s="15">
        <v>104</v>
      </c>
      <c r="K1089" s="15">
        <f t="shared" si="23"/>
        <v>63.90625</v>
      </c>
    </row>
    <row r="1090" spans="10:11" ht="12.75">
      <c r="J1090" s="15">
        <v>104.0625</v>
      </c>
      <c r="K1090" s="15">
        <f aca="true" t="shared" si="24" ref="K1090:K1153">J1090-40.09375</f>
        <v>63.96875</v>
      </c>
    </row>
    <row r="1091" spans="10:11" ht="12.75">
      <c r="J1091" s="15">
        <v>104.125</v>
      </c>
      <c r="K1091" s="15">
        <f t="shared" si="24"/>
        <v>64.03125</v>
      </c>
    </row>
    <row r="1092" spans="10:11" ht="12.75">
      <c r="J1092" s="15">
        <v>104.1875</v>
      </c>
      <c r="K1092" s="15">
        <f t="shared" si="24"/>
        <v>64.09375</v>
      </c>
    </row>
    <row r="1093" spans="10:11" ht="12.75">
      <c r="J1093" s="15">
        <v>104.25</v>
      </c>
      <c r="K1093" s="15">
        <f t="shared" si="24"/>
        <v>64.15625</v>
      </c>
    </row>
    <row r="1094" spans="10:11" ht="12.75">
      <c r="J1094" s="15">
        <v>104.3125</v>
      </c>
      <c r="K1094" s="15">
        <f t="shared" si="24"/>
        <v>64.21875</v>
      </c>
    </row>
    <row r="1095" spans="10:11" ht="12.75">
      <c r="J1095" s="15">
        <v>104.375</v>
      </c>
      <c r="K1095" s="15">
        <f t="shared" si="24"/>
        <v>64.28125</v>
      </c>
    </row>
    <row r="1096" spans="10:11" ht="12.75">
      <c r="J1096" s="15">
        <v>104.4375</v>
      </c>
      <c r="K1096" s="15">
        <f t="shared" si="24"/>
        <v>64.34375</v>
      </c>
    </row>
    <row r="1097" spans="10:11" ht="12.75">
      <c r="J1097" s="15">
        <v>104.5</v>
      </c>
      <c r="K1097" s="15">
        <f t="shared" si="24"/>
        <v>64.40625</v>
      </c>
    </row>
    <row r="1098" spans="10:11" ht="12.75">
      <c r="J1098" s="15">
        <v>104.5625</v>
      </c>
      <c r="K1098" s="15">
        <f t="shared" si="24"/>
        <v>64.46875</v>
      </c>
    </row>
    <row r="1099" spans="10:11" ht="12.75">
      <c r="J1099" s="15">
        <v>104.625</v>
      </c>
      <c r="K1099" s="15">
        <f t="shared" si="24"/>
        <v>64.53125</v>
      </c>
    </row>
    <row r="1100" spans="10:11" ht="12.75">
      <c r="J1100" s="15">
        <v>104.6875</v>
      </c>
      <c r="K1100" s="15">
        <f t="shared" si="24"/>
        <v>64.59375</v>
      </c>
    </row>
    <row r="1101" spans="10:11" ht="12.75">
      <c r="J1101" s="15">
        <v>104.75</v>
      </c>
      <c r="K1101" s="15">
        <f t="shared" si="24"/>
        <v>64.65625</v>
      </c>
    </row>
    <row r="1102" spans="10:11" ht="12.75">
      <c r="J1102" s="15">
        <v>104.8125</v>
      </c>
      <c r="K1102" s="15">
        <f t="shared" si="24"/>
        <v>64.71875</v>
      </c>
    </row>
    <row r="1103" spans="10:11" ht="12.75">
      <c r="J1103" s="15">
        <v>104.875</v>
      </c>
      <c r="K1103" s="15">
        <f t="shared" si="24"/>
        <v>64.78125</v>
      </c>
    </row>
    <row r="1104" spans="10:11" ht="12.75">
      <c r="J1104" s="15">
        <v>104.9375</v>
      </c>
      <c r="K1104" s="15">
        <f t="shared" si="24"/>
        <v>64.84375</v>
      </c>
    </row>
    <row r="1105" spans="10:11" ht="12.75">
      <c r="J1105" s="15">
        <v>105</v>
      </c>
      <c r="K1105" s="15">
        <f t="shared" si="24"/>
        <v>64.90625</v>
      </c>
    </row>
    <row r="1106" spans="10:11" ht="12.75">
      <c r="J1106" s="15">
        <v>105.0625</v>
      </c>
      <c r="K1106" s="15">
        <f t="shared" si="24"/>
        <v>64.96875</v>
      </c>
    </row>
    <row r="1107" spans="10:11" ht="12.75">
      <c r="J1107" s="15">
        <v>105.125</v>
      </c>
      <c r="K1107" s="15">
        <f t="shared" si="24"/>
        <v>65.03125</v>
      </c>
    </row>
    <row r="1108" spans="10:11" ht="12.75">
      <c r="J1108" s="15">
        <v>105.1875</v>
      </c>
      <c r="K1108" s="15">
        <f t="shared" si="24"/>
        <v>65.09375</v>
      </c>
    </row>
    <row r="1109" spans="10:11" ht="12.75">
      <c r="J1109" s="15">
        <v>105.25</v>
      </c>
      <c r="K1109" s="15">
        <f t="shared" si="24"/>
        <v>65.15625</v>
      </c>
    </row>
    <row r="1110" spans="10:11" ht="12.75">
      <c r="J1110" s="15">
        <v>105.3125</v>
      </c>
      <c r="K1110" s="15">
        <f t="shared" si="24"/>
        <v>65.21875</v>
      </c>
    </row>
    <row r="1111" spans="10:11" ht="12.75">
      <c r="J1111" s="15">
        <v>105.375</v>
      </c>
      <c r="K1111" s="15">
        <f t="shared" si="24"/>
        <v>65.28125</v>
      </c>
    </row>
    <row r="1112" spans="10:11" ht="12.75">
      <c r="J1112" s="15">
        <v>105.4375</v>
      </c>
      <c r="K1112" s="15">
        <f t="shared" si="24"/>
        <v>65.34375</v>
      </c>
    </row>
    <row r="1113" spans="10:11" ht="12.75">
      <c r="J1113" s="15">
        <v>105.5</v>
      </c>
      <c r="K1113" s="15">
        <f t="shared" si="24"/>
        <v>65.40625</v>
      </c>
    </row>
    <row r="1114" spans="10:11" ht="12.75">
      <c r="J1114" s="15">
        <v>105.5625</v>
      </c>
      <c r="K1114" s="15">
        <f t="shared" si="24"/>
        <v>65.46875</v>
      </c>
    </row>
    <row r="1115" spans="10:11" ht="12.75">
      <c r="J1115" s="15">
        <v>105.625</v>
      </c>
      <c r="K1115" s="15">
        <f t="shared" si="24"/>
        <v>65.53125</v>
      </c>
    </row>
    <row r="1116" spans="10:11" ht="12.75">
      <c r="J1116" s="15">
        <v>105.6875</v>
      </c>
      <c r="K1116" s="15">
        <f t="shared" si="24"/>
        <v>65.59375</v>
      </c>
    </row>
    <row r="1117" spans="10:11" ht="12.75">
      <c r="J1117" s="15">
        <v>105.75</v>
      </c>
      <c r="K1117" s="15">
        <f t="shared" si="24"/>
        <v>65.65625</v>
      </c>
    </row>
    <row r="1118" spans="10:11" ht="12.75">
      <c r="J1118" s="15">
        <v>105.8125</v>
      </c>
      <c r="K1118" s="15">
        <f t="shared" si="24"/>
        <v>65.71875</v>
      </c>
    </row>
    <row r="1119" spans="10:11" ht="12.75">
      <c r="J1119" s="15">
        <v>105.875</v>
      </c>
      <c r="K1119" s="15">
        <f t="shared" si="24"/>
        <v>65.78125</v>
      </c>
    </row>
    <row r="1120" spans="10:11" ht="12.75">
      <c r="J1120" s="15">
        <v>105.9375</v>
      </c>
      <c r="K1120" s="15">
        <f t="shared" si="24"/>
        <v>65.84375</v>
      </c>
    </row>
    <row r="1121" spans="10:11" ht="12.75">
      <c r="J1121" s="15">
        <v>106</v>
      </c>
      <c r="K1121" s="15">
        <f t="shared" si="24"/>
        <v>65.90625</v>
      </c>
    </row>
    <row r="1122" spans="10:11" ht="12.75">
      <c r="J1122" s="15">
        <v>106.0625</v>
      </c>
      <c r="K1122" s="15">
        <f t="shared" si="24"/>
        <v>65.96875</v>
      </c>
    </row>
    <row r="1123" spans="10:11" ht="12.75">
      <c r="J1123" s="15">
        <v>106.125</v>
      </c>
      <c r="K1123" s="15">
        <f t="shared" si="24"/>
        <v>66.03125</v>
      </c>
    </row>
    <row r="1124" spans="10:11" ht="12.75">
      <c r="J1124" s="15">
        <v>106.1875</v>
      </c>
      <c r="K1124" s="15">
        <f t="shared" si="24"/>
        <v>66.09375</v>
      </c>
    </row>
    <row r="1125" spans="10:11" ht="12.75">
      <c r="J1125" s="15">
        <v>106.25</v>
      </c>
      <c r="K1125" s="15">
        <f t="shared" si="24"/>
        <v>66.15625</v>
      </c>
    </row>
    <row r="1126" spans="10:11" ht="12.75">
      <c r="J1126" s="15">
        <v>106.3125</v>
      </c>
      <c r="K1126" s="15">
        <f t="shared" si="24"/>
        <v>66.21875</v>
      </c>
    </row>
    <row r="1127" spans="10:11" ht="12.75">
      <c r="J1127" s="15">
        <v>106.375</v>
      </c>
      <c r="K1127" s="15">
        <f t="shared" si="24"/>
        <v>66.28125</v>
      </c>
    </row>
    <row r="1128" spans="10:11" ht="12.75">
      <c r="J1128" s="15">
        <v>106.4375</v>
      </c>
      <c r="K1128" s="15">
        <f t="shared" si="24"/>
        <v>66.34375</v>
      </c>
    </row>
    <row r="1129" spans="10:11" ht="12.75">
      <c r="J1129" s="15">
        <v>106.5</v>
      </c>
      <c r="K1129" s="15">
        <f t="shared" si="24"/>
        <v>66.40625</v>
      </c>
    </row>
    <row r="1130" spans="10:11" ht="12.75">
      <c r="J1130" s="15">
        <v>106.5625</v>
      </c>
      <c r="K1130" s="15">
        <f t="shared" si="24"/>
        <v>66.46875</v>
      </c>
    </row>
    <row r="1131" spans="10:11" ht="12.75">
      <c r="J1131" s="15">
        <v>106.625</v>
      </c>
      <c r="K1131" s="15">
        <f t="shared" si="24"/>
        <v>66.53125</v>
      </c>
    </row>
    <row r="1132" spans="10:11" ht="12.75">
      <c r="J1132" s="15">
        <v>106.6875</v>
      </c>
      <c r="K1132" s="15">
        <f t="shared" si="24"/>
        <v>66.59375</v>
      </c>
    </row>
    <row r="1133" spans="10:11" ht="12.75">
      <c r="J1133" s="15">
        <v>106.75</v>
      </c>
      <c r="K1133" s="15">
        <f t="shared" si="24"/>
        <v>66.65625</v>
      </c>
    </row>
    <row r="1134" spans="10:11" ht="12.75">
      <c r="J1134" s="15">
        <v>106.8125</v>
      </c>
      <c r="K1134" s="15">
        <f t="shared" si="24"/>
        <v>66.71875</v>
      </c>
    </row>
    <row r="1135" spans="10:11" ht="12.75">
      <c r="J1135" s="15">
        <v>106.875</v>
      </c>
      <c r="K1135" s="15">
        <f t="shared" si="24"/>
        <v>66.78125</v>
      </c>
    </row>
    <row r="1136" spans="10:11" ht="12.75">
      <c r="J1136" s="15">
        <v>106.9375</v>
      </c>
      <c r="K1136" s="15">
        <f t="shared" si="24"/>
        <v>66.84375</v>
      </c>
    </row>
    <row r="1137" spans="10:11" ht="12.75">
      <c r="J1137" s="15">
        <v>107</v>
      </c>
      <c r="K1137" s="15">
        <f t="shared" si="24"/>
        <v>66.90625</v>
      </c>
    </row>
    <row r="1138" spans="10:11" ht="12.75">
      <c r="J1138" s="15">
        <v>107.0625</v>
      </c>
      <c r="K1138" s="15">
        <f t="shared" si="24"/>
        <v>66.96875</v>
      </c>
    </row>
    <row r="1139" spans="10:11" ht="12.75">
      <c r="J1139" s="15">
        <v>107.125</v>
      </c>
      <c r="K1139" s="15">
        <f t="shared" si="24"/>
        <v>67.03125</v>
      </c>
    </row>
    <row r="1140" spans="10:11" ht="12.75">
      <c r="J1140" s="15">
        <v>107.1875</v>
      </c>
      <c r="K1140" s="15">
        <f t="shared" si="24"/>
        <v>67.09375</v>
      </c>
    </row>
    <row r="1141" spans="10:11" ht="12.75">
      <c r="J1141" s="15">
        <v>107.25</v>
      </c>
      <c r="K1141" s="15">
        <f t="shared" si="24"/>
        <v>67.15625</v>
      </c>
    </row>
    <row r="1142" spans="10:11" ht="12.75">
      <c r="J1142" s="15">
        <v>107.3125</v>
      </c>
      <c r="K1142" s="15">
        <f t="shared" si="24"/>
        <v>67.21875</v>
      </c>
    </row>
    <row r="1143" spans="10:11" ht="12.75">
      <c r="J1143" s="15">
        <v>107.375</v>
      </c>
      <c r="K1143" s="15">
        <f t="shared" si="24"/>
        <v>67.28125</v>
      </c>
    </row>
    <row r="1144" spans="10:11" ht="12.75">
      <c r="J1144" s="15">
        <v>107.4375</v>
      </c>
      <c r="K1144" s="15">
        <f t="shared" si="24"/>
        <v>67.34375</v>
      </c>
    </row>
    <row r="1145" spans="10:11" ht="12.75">
      <c r="J1145" s="15">
        <v>107.5</v>
      </c>
      <c r="K1145" s="15">
        <f t="shared" si="24"/>
        <v>67.40625</v>
      </c>
    </row>
    <row r="1146" spans="10:11" ht="12.75">
      <c r="J1146" s="15">
        <v>107.5625</v>
      </c>
      <c r="K1146" s="15">
        <f t="shared" si="24"/>
        <v>67.46875</v>
      </c>
    </row>
    <row r="1147" spans="10:11" ht="12.75">
      <c r="J1147" s="15">
        <v>107.625</v>
      </c>
      <c r="K1147" s="15">
        <f t="shared" si="24"/>
        <v>67.53125</v>
      </c>
    </row>
    <row r="1148" spans="10:11" ht="12.75">
      <c r="J1148" s="15">
        <v>107.6875</v>
      </c>
      <c r="K1148" s="15">
        <f t="shared" si="24"/>
        <v>67.59375</v>
      </c>
    </row>
    <row r="1149" spans="10:11" ht="12.75">
      <c r="J1149" s="15">
        <v>107.75</v>
      </c>
      <c r="K1149" s="15">
        <f t="shared" si="24"/>
        <v>67.65625</v>
      </c>
    </row>
    <row r="1150" spans="10:11" ht="12.75">
      <c r="J1150" s="15">
        <v>107.8125</v>
      </c>
      <c r="K1150" s="15">
        <f t="shared" si="24"/>
        <v>67.71875</v>
      </c>
    </row>
    <row r="1151" spans="10:11" ht="12.75">
      <c r="J1151" s="15">
        <v>107.875</v>
      </c>
      <c r="K1151" s="15">
        <f t="shared" si="24"/>
        <v>67.78125</v>
      </c>
    </row>
    <row r="1152" spans="10:11" ht="12.75">
      <c r="J1152" s="15">
        <v>107.9375</v>
      </c>
      <c r="K1152" s="15">
        <f t="shared" si="24"/>
        <v>67.84375</v>
      </c>
    </row>
    <row r="1153" spans="10:11" ht="12.75">
      <c r="J1153" s="15">
        <v>108</v>
      </c>
      <c r="K1153" s="15">
        <f t="shared" si="24"/>
        <v>67.90625</v>
      </c>
    </row>
    <row r="1154" spans="10:11" ht="12.75">
      <c r="J1154" s="15">
        <v>108.0625</v>
      </c>
      <c r="K1154" s="15">
        <f aca="true" t="shared" si="25" ref="K1154:K1217">J1154-40.09375</f>
        <v>67.96875</v>
      </c>
    </row>
    <row r="1155" spans="10:11" ht="12.75">
      <c r="J1155" s="15">
        <v>108.125</v>
      </c>
      <c r="K1155" s="15">
        <f t="shared" si="25"/>
        <v>68.03125</v>
      </c>
    </row>
    <row r="1156" spans="10:11" ht="12.75">
      <c r="J1156" s="15">
        <v>108.1875</v>
      </c>
      <c r="K1156" s="15">
        <f t="shared" si="25"/>
        <v>68.09375</v>
      </c>
    </row>
    <row r="1157" spans="10:11" ht="12.75">
      <c r="J1157" s="15">
        <v>108.25</v>
      </c>
      <c r="K1157" s="15">
        <f t="shared" si="25"/>
        <v>68.15625</v>
      </c>
    </row>
    <row r="1158" spans="10:11" ht="12.75">
      <c r="J1158" s="15">
        <v>108.3125</v>
      </c>
      <c r="K1158" s="15">
        <f t="shared" si="25"/>
        <v>68.21875</v>
      </c>
    </row>
    <row r="1159" spans="10:11" ht="12.75">
      <c r="J1159" s="15">
        <v>108.375</v>
      </c>
      <c r="K1159" s="15">
        <f t="shared" si="25"/>
        <v>68.28125</v>
      </c>
    </row>
    <row r="1160" spans="10:11" ht="12.75">
      <c r="J1160" s="15">
        <v>108.4375</v>
      </c>
      <c r="K1160" s="15">
        <f t="shared" si="25"/>
        <v>68.34375</v>
      </c>
    </row>
    <row r="1161" spans="10:11" ht="12.75">
      <c r="J1161" s="15">
        <v>108.5</v>
      </c>
      <c r="K1161" s="15">
        <f t="shared" si="25"/>
        <v>68.40625</v>
      </c>
    </row>
    <row r="1162" spans="10:11" ht="12.75">
      <c r="J1162" s="15">
        <v>108.5625</v>
      </c>
      <c r="K1162" s="15">
        <f t="shared" si="25"/>
        <v>68.46875</v>
      </c>
    </row>
    <row r="1163" spans="10:11" ht="12.75">
      <c r="J1163" s="15">
        <v>108.625</v>
      </c>
      <c r="K1163" s="15">
        <f t="shared" si="25"/>
        <v>68.53125</v>
      </c>
    </row>
    <row r="1164" spans="10:11" ht="12.75">
      <c r="J1164" s="15">
        <v>108.6875</v>
      </c>
      <c r="K1164" s="15">
        <f t="shared" si="25"/>
        <v>68.59375</v>
      </c>
    </row>
    <row r="1165" spans="10:11" ht="12.75">
      <c r="J1165" s="15">
        <v>108.75</v>
      </c>
      <c r="K1165" s="15">
        <f t="shared" si="25"/>
        <v>68.65625</v>
      </c>
    </row>
    <row r="1166" spans="10:11" ht="12.75">
      <c r="J1166" s="15">
        <v>108.8125</v>
      </c>
      <c r="K1166" s="15">
        <f t="shared" si="25"/>
        <v>68.71875</v>
      </c>
    </row>
    <row r="1167" spans="10:11" ht="12.75">
      <c r="J1167" s="15">
        <v>108.875</v>
      </c>
      <c r="K1167" s="15">
        <f t="shared" si="25"/>
        <v>68.78125</v>
      </c>
    </row>
    <row r="1168" spans="10:11" ht="12.75">
      <c r="J1168" s="15">
        <v>108.9375</v>
      </c>
      <c r="K1168" s="15">
        <f t="shared" si="25"/>
        <v>68.84375</v>
      </c>
    </row>
    <row r="1169" spans="10:11" ht="12.75">
      <c r="J1169" s="15">
        <v>109</v>
      </c>
      <c r="K1169" s="15">
        <f t="shared" si="25"/>
        <v>68.90625</v>
      </c>
    </row>
    <row r="1170" spans="10:11" ht="12.75">
      <c r="J1170" s="15">
        <v>109.0625</v>
      </c>
      <c r="K1170" s="15">
        <f t="shared" si="25"/>
        <v>68.96875</v>
      </c>
    </row>
    <row r="1171" spans="10:11" ht="12.75">
      <c r="J1171" s="15">
        <v>109.125</v>
      </c>
      <c r="K1171" s="15">
        <f t="shared" si="25"/>
        <v>69.03125</v>
      </c>
    </row>
    <row r="1172" spans="10:11" ht="12.75">
      <c r="J1172" s="15">
        <v>109.1875</v>
      </c>
      <c r="K1172" s="15">
        <f t="shared" si="25"/>
        <v>69.09375</v>
      </c>
    </row>
    <row r="1173" spans="10:11" ht="12.75">
      <c r="J1173" s="15">
        <v>109.25</v>
      </c>
      <c r="K1173" s="15">
        <f t="shared" si="25"/>
        <v>69.15625</v>
      </c>
    </row>
    <row r="1174" spans="10:11" ht="12.75">
      <c r="J1174" s="15">
        <v>109.3125</v>
      </c>
      <c r="K1174" s="15">
        <f t="shared" si="25"/>
        <v>69.21875</v>
      </c>
    </row>
    <row r="1175" spans="10:11" ht="12.75">
      <c r="J1175" s="15">
        <v>109.375</v>
      </c>
      <c r="K1175" s="15">
        <f t="shared" si="25"/>
        <v>69.28125</v>
      </c>
    </row>
    <row r="1176" spans="10:11" ht="12.75">
      <c r="J1176" s="15">
        <v>109.4375</v>
      </c>
      <c r="K1176" s="15">
        <f t="shared" si="25"/>
        <v>69.34375</v>
      </c>
    </row>
    <row r="1177" spans="10:11" ht="12.75">
      <c r="J1177" s="15">
        <v>109.5</v>
      </c>
      <c r="K1177" s="15">
        <f t="shared" si="25"/>
        <v>69.40625</v>
      </c>
    </row>
    <row r="1178" spans="10:11" ht="12.75">
      <c r="J1178" s="15">
        <v>109.5625</v>
      </c>
      <c r="K1178" s="15">
        <f t="shared" si="25"/>
        <v>69.46875</v>
      </c>
    </row>
    <row r="1179" spans="10:11" ht="12.75">
      <c r="J1179" s="15">
        <v>109.625</v>
      </c>
      <c r="K1179" s="15">
        <f t="shared" si="25"/>
        <v>69.53125</v>
      </c>
    </row>
    <row r="1180" spans="10:11" ht="12.75">
      <c r="J1180" s="15">
        <v>109.6875</v>
      </c>
      <c r="K1180" s="15">
        <f t="shared" si="25"/>
        <v>69.59375</v>
      </c>
    </row>
    <row r="1181" spans="10:11" ht="12.75">
      <c r="J1181" s="15">
        <v>109.75</v>
      </c>
      <c r="K1181" s="15">
        <f t="shared" si="25"/>
        <v>69.65625</v>
      </c>
    </row>
    <row r="1182" spans="10:11" ht="12.75">
      <c r="J1182" s="15">
        <v>109.8125</v>
      </c>
      <c r="K1182" s="15">
        <f t="shared" si="25"/>
        <v>69.71875</v>
      </c>
    </row>
    <row r="1183" spans="10:11" ht="12.75">
      <c r="J1183" s="15">
        <v>109.875</v>
      </c>
      <c r="K1183" s="15">
        <f t="shared" si="25"/>
        <v>69.78125</v>
      </c>
    </row>
    <row r="1184" spans="10:11" ht="12.75">
      <c r="J1184" s="15">
        <v>109.9375</v>
      </c>
      <c r="K1184" s="15">
        <f t="shared" si="25"/>
        <v>69.84375</v>
      </c>
    </row>
    <row r="1185" spans="10:11" ht="12.75">
      <c r="J1185" s="15">
        <v>110</v>
      </c>
      <c r="K1185" s="15">
        <f t="shared" si="25"/>
        <v>69.90625</v>
      </c>
    </row>
    <row r="1186" spans="10:11" ht="12.75">
      <c r="J1186" s="15">
        <v>110.0625</v>
      </c>
      <c r="K1186" s="15">
        <f t="shared" si="25"/>
        <v>69.96875</v>
      </c>
    </row>
    <row r="1187" spans="10:11" ht="12.75">
      <c r="J1187" s="15">
        <v>110.125</v>
      </c>
      <c r="K1187" s="15">
        <f t="shared" si="25"/>
        <v>70.03125</v>
      </c>
    </row>
    <row r="1188" spans="10:11" ht="12.75">
      <c r="J1188" s="15">
        <v>110.1875</v>
      </c>
      <c r="K1188" s="15">
        <f t="shared" si="25"/>
        <v>70.09375</v>
      </c>
    </row>
    <row r="1189" spans="10:11" ht="12.75">
      <c r="J1189" s="15">
        <v>110.25</v>
      </c>
      <c r="K1189" s="15">
        <f t="shared" si="25"/>
        <v>70.15625</v>
      </c>
    </row>
    <row r="1190" spans="10:11" ht="12.75">
      <c r="J1190" s="15">
        <v>110.3125</v>
      </c>
      <c r="K1190" s="15">
        <f t="shared" si="25"/>
        <v>70.21875</v>
      </c>
    </row>
    <row r="1191" spans="10:11" ht="12.75">
      <c r="J1191" s="15">
        <v>110.375</v>
      </c>
      <c r="K1191" s="15">
        <f t="shared" si="25"/>
        <v>70.28125</v>
      </c>
    </row>
    <row r="1192" spans="10:11" ht="12.75">
      <c r="J1192" s="15">
        <v>110.4375</v>
      </c>
      <c r="K1192" s="15">
        <f t="shared" si="25"/>
        <v>70.34375</v>
      </c>
    </row>
    <row r="1193" spans="10:11" ht="12.75">
      <c r="J1193" s="15">
        <v>110.5</v>
      </c>
      <c r="K1193" s="15">
        <f t="shared" si="25"/>
        <v>70.40625</v>
      </c>
    </row>
    <row r="1194" spans="10:11" ht="12.75">
      <c r="J1194" s="15">
        <v>110.5625</v>
      </c>
      <c r="K1194" s="15">
        <f t="shared" si="25"/>
        <v>70.46875</v>
      </c>
    </row>
    <row r="1195" spans="10:11" ht="12.75">
      <c r="J1195" s="15">
        <v>110.625</v>
      </c>
      <c r="K1195" s="15">
        <f t="shared" si="25"/>
        <v>70.53125</v>
      </c>
    </row>
    <row r="1196" spans="10:11" ht="12.75">
      <c r="J1196" s="15">
        <v>110.6875</v>
      </c>
      <c r="K1196" s="15">
        <f t="shared" si="25"/>
        <v>70.59375</v>
      </c>
    </row>
    <row r="1197" spans="10:11" ht="12.75">
      <c r="J1197" s="15">
        <v>110.75</v>
      </c>
      <c r="K1197" s="15">
        <f t="shared" si="25"/>
        <v>70.65625</v>
      </c>
    </row>
    <row r="1198" spans="10:11" ht="12.75">
      <c r="J1198" s="15">
        <v>110.8125</v>
      </c>
      <c r="K1198" s="15">
        <f t="shared" si="25"/>
        <v>70.71875</v>
      </c>
    </row>
    <row r="1199" spans="10:11" ht="12.75">
      <c r="J1199" s="15">
        <v>110.875</v>
      </c>
      <c r="K1199" s="15">
        <f t="shared" si="25"/>
        <v>70.78125</v>
      </c>
    </row>
    <row r="1200" spans="10:11" ht="12.75">
      <c r="J1200" s="15">
        <v>110.9375</v>
      </c>
      <c r="K1200" s="15">
        <f t="shared" si="25"/>
        <v>70.84375</v>
      </c>
    </row>
    <row r="1201" spans="10:11" ht="12.75">
      <c r="J1201" s="15">
        <v>111</v>
      </c>
      <c r="K1201" s="15">
        <f t="shared" si="25"/>
        <v>70.90625</v>
      </c>
    </row>
    <row r="1202" spans="10:11" ht="12.75">
      <c r="J1202" s="15">
        <v>111.0625</v>
      </c>
      <c r="K1202" s="15">
        <f t="shared" si="25"/>
        <v>70.96875</v>
      </c>
    </row>
    <row r="1203" spans="10:11" ht="12.75">
      <c r="J1203" s="15">
        <v>111.125</v>
      </c>
      <c r="K1203" s="15">
        <f t="shared" si="25"/>
        <v>71.03125</v>
      </c>
    </row>
    <row r="1204" spans="10:11" ht="12.75">
      <c r="J1204" s="15">
        <v>111.1875</v>
      </c>
      <c r="K1204" s="15">
        <f t="shared" si="25"/>
        <v>71.09375</v>
      </c>
    </row>
    <row r="1205" spans="10:11" ht="12.75">
      <c r="J1205" s="15">
        <v>111.25</v>
      </c>
      <c r="K1205" s="15">
        <f t="shared" si="25"/>
        <v>71.15625</v>
      </c>
    </row>
    <row r="1206" spans="10:11" ht="12.75">
      <c r="J1206" s="15">
        <v>111.3125</v>
      </c>
      <c r="K1206" s="15">
        <f t="shared" si="25"/>
        <v>71.21875</v>
      </c>
    </row>
    <row r="1207" spans="10:11" ht="12.75">
      <c r="J1207" s="15">
        <v>111.375</v>
      </c>
      <c r="K1207" s="15">
        <f t="shared" si="25"/>
        <v>71.28125</v>
      </c>
    </row>
    <row r="1208" spans="10:11" ht="12.75">
      <c r="J1208" s="15">
        <v>111.4375</v>
      </c>
      <c r="K1208" s="15">
        <f t="shared" si="25"/>
        <v>71.34375</v>
      </c>
    </row>
    <row r="1209" spans="10:11" ht="12.75">
      <c r="J1209" s="15">
        <v>111.5</v>
      </c>
      <c r="K1209" s="15">
        <f t="shared" si="25"/>
        <v>71.40625</v>
      </c>
    </row>
    <row r="1210" spans="10:11" ht="12.75">
      <c r="J1210" s="15">
        <v>111.5625</v>
      </c>
      <c r="K1210" s="15">
        <f t="shared" si="25"/>
        <v>71.46875</v>
      </c>
    </row>
    <row r="1211" spans="10:11" ht="12.75">
      <c r="J1211" s="15">
        <v>111.625</v>
      </c>
      <c r="K1211" s="15">
        <f t="shared" si="25"/>
        <v>71.53125</v>
      </c>
    </row>
    <row r="1212" spans="10:11" ht="12.75">
      <c r="J1212" s="15">
        <v>111.6875</v>
      </c>
      <c r="K1212" s="15">
        <f t="shared" si="25"/>
        <v>71.59375</v>
      </c>
    </row>
    <row r="1213" spans="10:11" ht="12.75">
      <c r="J1213" s="15">
        <v>111.75</v>
      </c>
      <c r="K1213" s="15">
        <f t="shared" si="25"/>
        <v>71.65625</v>
      </c>
    </row>
    <row r="1214" spans="10:11" ht="12.75">
      <c r="J1214" s="15">
        <v>111.8125</v>
      </c>
      <c r="K1214" s="15">
        <f t="shared" si="25"/>
        <v>71.71875</v>
      </c>
    </row>
    <row r="1215" spans="10:11" ht="12.75">
      <c r="J1215" s="15">
        <v>111.875</v>
      </c>
      <c r="K1215" s="15">
        <f t="shared" si="25"/>
        <v>71.78125</v>
      </c>
    </row>
    <row r="1216" spans="10:11" ht="12.75">
      <c r="J1216" s="15">
        <v>111.9375</v>
      </c>
      <c r="K1216" s="15">
        <f t="shared" si="25"/>
        <v>71.84375</v>
      </c>
    </row>
    <row r="1217" spans="10:11" ht="12.75">
      <c r="J1217" s="15">
        <v>112</v>
      </c>
      <c r="K1217" s="15">
        <f t="shared" si="25"/>
        <v>71.90625</v>
      </c>
    </row>
    <row r="1218" spans="10:11" ht="12.75">
      <c r="J1218" s="15">
        <v>112.0625</v>
      </c>
      <c r="K1218" s="15">
        <f aca="true" t="shared" si="26" ref="K1218:K1281">J1218-40.09375</f>
        <v>71.96875</v>
      </c>
    </row>
    <row r="1219" spans="10:11" ht="12.75">
      <c r="J1219" s="15">
        <v>112.125</v>
      </c>
      <c r="K1219" s="15">
        <f t="shared" si="26"/>
        <v>72.03125</v>
      </c>
    </row>
    <row r="1220" spans="10:11" ht="12.75">
      <c r="J1220" s="15">
        <v>112.1875</v>
      </c>
      <c r="K1220" s="15">
        <f t="shared" si="26"/>
        <v>72.09375</v>
      </c>
    </row>
    <row r="1221" spans="10:11" ht="12.75">
      <c r="J1221" s="15">
        <v>112.25</v>
      </c>
      <c r="K1221" s="15">
        <f t="shared" si="26"/>
        <v>72.15625</v>
      </c>
    </row>
    <row r="1222" spans="10:11" ht="12.75">
      <c r="J1222" s="15">
        <v>112.3125</v>
      </c>
      <c r="K1222" s="15">
        <f t="shared" si="26"/>
        <v>72.21875</v>
      </c>
    </row>
    <row r="1223" spans="10:11" ht="12.75">
      <c r="J1223" s="15">
        <v>112.375</v>
      </c>
      <c r="K1223" s="15">
        <f t="shared" si="26"/>
        <v>72.28125</v>
      </c>
    </row>
    <row r="1224" spans="10:11" ht="12.75">
      <c r="J1224" s="15">
        <v>112.4375</v>
      </c>
      <c r="K1224" s="15">
        <f t="shared" si="26"/>
        <v>72.34375</v>
      </c>
    </row>
    <row r="1225" spans="10:11" ht="12.75">
      <c r="J1225" s="15">
        <v>112.5</v>
      </c>
      <c r="K1225" s="15">
        <f t="shared" si="26"/>
        <v>72.40625</v>
      </c>
    </row>
    <row r="1226" spans="10:11" ht="12.75">
      <c r="J1226" s="15">
        <v>112.5625</v>
      </c>
      <c r="K1226" s="15">
        <f t="shared" si="26"/>
        <v>72.46875</v>
      </c>
    </row>
    <row r="1227" spans="10:11" ht="12.75">
      <c r="J1227" s="15">
        <v>112.625</v>
      </c>
      <c r="K1227" s="15">
        <f t="shared" si="26"/>
        <v>72.53125</v>
      </c>
    </row>
    <row r="1228" spans="10:11" ht="12.75">
      <c r="J1228" s="15">
        <v>112.6875</v>
      </c>
      <c r="K1228" s="15">
        <f t="shared" si="26"/>
        <v>72.59375</v>
      </c>
    </row>
    <row r="1229" spans="10:11" ht="12.75">
      <c r="J1229" s="15">
        <v>112.75</v>
      </c>
      <c r="K1229" s="15">
        <f t="shared" si="26"/>
        <v>72.65625</v>
      </c>
    </row>
    <row r="1230" spans="10:11" ht="12.75">
      <c r="J1230" s="15">
        <v>112.8125</v>
      </c>
      <c r="K1230" s="15">
        <f t="shared" si="26"/>
        <v>72.71875</v>
      </c>
    </row>
    <row r="1231" spans="10:11" ht="12.75">
      <c r="J1231" s="15">
        <v>112.875</v>
      </c>
      <c r="K1231" s="15">
        <f t="shared" si="26"/>
        <v>72.78125</v>
      </c>
    </row>
    <row r="1232" spans="10:11" ht="12.75">
      <c r="J1232" s="15">
        <v>112.9375</v>
      </c>
      <c r="K1232" s="15">
        <f t="shared" si="26"/>
        <v>72.84375</v>
      </c>
    </row>
    <row r="1233" spans="10:11" ht="12.75">
      <c r="J1233" s="15">
        <v>113</v>
      </c>
      <c r="K1233" s="15">
        <f t="shared" si="26"/>
        <v>72.90625</v>
      </c>
    </row>
    <row r="1234" spans="10:11" ht="12.75">
      <c r="J1234" s="15">
        <v>113.0625</v>
      </c>
      <c r="K1234" s="15">
        <f t="shared" si="26"/>
        <v>72.96875</v>
      </c>
    </row>
    <row r="1235" spans="10:11" ht="12.75">
      <c r="J1235" s="15">
        <v>113.125</v>
      </c>
      <c r="K1235" s="15">
        <f t="shared" si="26"/>
        <v>73.03125</v>
      </c>
    </row>
    <row r="1236" spans="10:11" ht="12.75">
      <c r="J1236" s="15">
        <v>113.1875</v>
      </c>
      <c r="K1236" s="15">
        <f t="shared" si="26"/>
        <v>73.09375</v>
      </c>
    </row>
    <row r="1237" spans="10:11" ht="12.75">
      <c r="J1237" s="15">
        <v>113.25</v>
      </c>
      <c r="K1237" s="15">
        <f t="shared" si="26"/>
        <v>73.15625</v>
      </c>
    </row>
    <row r="1238" spans="10:11" ht="12.75">
      <c r="J1238" s="15">
        <v>113.3125</v>
      </c>
      <c r="K1238" s="15">
        <f t="shared" si="26"/>
        <v>73.21875</v>
      </c>
    </row>
    <row r="1239" spans="10:11" ht="12.75">
      <c r="J1239" s="15">
        <v>113.375</v>
      </c>
      <c r="K1239" s="15">
        <f t="shared" si="26"/>
        <v>73.28125</v>
      </c>
    </row>
    <row r="1240" spans="10:11" ht="12.75">
      <c r="J1240" s="15">
        <v>113.4375</v>
      </c>
      <c r="K1240" s="15">
        <f t="shared" si="26"/>
        <v>73.34375</v>
      </c>
    </row>
    <row r="1241" spans="10:11" ht="12.75">
      <c r="J1241" s="15">
        <v>113.5</v>
      </c>
      <c r="K1241" s="15">
        <f t="shared" si="26"/>
        <v>73.40625</v>
      </c>
    </row>
    <row r="1242" spans="10:11" ht="12.75">
      <c r="J1242" s="15">
        <v>113.5625</v>
      </c>
      <c r="K1242" s="15">
        <f t="shared" si="26"/>
        <v>73.46875</v>
      </c>
    </row>
    <row r="1243" spans="10:11" ht="12.75">
      <c r="J1243" s="15">
        <v>113.625</v>
      </c>
      <c r="K1243" s="15">
        <f t="shared" si="26"/>
        <v>73.53125</v>
      </c>
    </row>
    <row r="1244" spans="10:11" ht="12.75">
      <c r="J1244" s="15">
        <v>113.6875</v>
      </c>
      <c r="K1244" s="15">
        <f t="shared" si="26"/>
        <v>73.59375</v>
      </c>
    </row>
    <row r="1245" spans="10:11" ht="12.75">
      <c r="J1245" s="15">
        <v>113.75</v>
      </c>
      <c r="K1245" s="15">
        <f t="shared" si="26"/>
        <v>73.65625</v>
      </c>
    </row>
    <row r="1246" spans="10:11" ht="12.75">
      <c r="J1246" s="15">
        <v>113.8125</v>
      </c>
      <c r="K1246" s="15">
        <f t="shared" si="26"/>
        <v>73.71875</v>
      </c>
    </row>
    <row r="1247" spans="10:11" ht="12.75">
      <c r="J1247" s="15">
        <v>113.875</v>
      </c>
      <c r="K1247" s="15">
        <f t="shared" si="26"/>
        <v>73.78125</v>
      </c>
    </row>
    <row r="1248" spans="10:11" ht="12.75">
      <c r="J1248" s="15">
        <v>113.9375</v>
      </c>
      <c r="K1248" s="15">
        <f t="shared" si="26"/>
        <v>73.84375</v>
      </c>
    </row>
    <row r="1249" spans="10:11" ht="12.75">
      <c r="J1249" s="15">
        <v>114</v>
      </c>
      <c r="K1249" s="15">
        <f t="shared" si="26"/>
        <v>73.90625</v>
      </c>
    </row>
    <row r="1250" spans="10:11" ht="12.75">
      <c r="J1250" s="15">
        <v>114.0625</v>
      </c>
      <c r="K1250" s="15">
        <f t="shared" si="26"/>
        <v>73.96875</v>
      </c>
    </row>
    <row r="1251" spans="10:11" ht="12.75">
      <c r="J1251" s="15">
        <v>114.125</v>
      </c>
      <c r="K1251" s="15">
        <f t="shared" si="26"/>
        <v>74.03125</v>
      </c>
    </row>
    <row r="1252" spans="10:11" ht="12.75">
      <c r="J1252" s="15">
        <v>114.1875</v>
      </c>
      <c r="K1252" s="15">
        <f t="shared" si="26"/>
        <v>74.09375</v>
      </c>
    </row>
    <row r="1253" spans="10:11" ht="12.75">
      <c r="J1253" s="15">
        <v>114.25</v>
      </c>
      <c r="K1253" s="15">
        <f t="shared" si="26"/>
        <v>74.15625</v>
      </c>
    </row>
    <row r="1254" spans="10:11" ht="12.75">
      <c r="J1254" s="15">
        <v>114.3125</v>
      </c>
      <c r="K1254" s="15">
        <f t="shared" si="26"/>
        <v>74.21875</v>
      </c>
    </row>
    <row r="1255" spans="10:11" ht="12.75">
      <c r="J1255" s="15">
        <v>114.375</v>
      </c>
      <c r="K1255" s="15">
        <f t="shared" si="26"/>
        <v>74.28125</v>
      </c>
    </row>
    <row r="1256" spans="10:11" ht="12.75">
      <c r="J1256" s="15">
        <v>114.4375</v>
      </c>
      <c r="K1256" s="15">
        <f t="shared" si="26"/>
        <v>74.34375</v>
      </c>
    </row>
    <row r="1257" spans="10:11" ht="12.75">
      <c r="J1257" s="15">
        <v>114.5</v>
      </c>
      <c r="K1257" s="15">
        <f t="shared" si="26"/>
        <v>74.40625</v>
      </c>
    </row>
    <row r="1258" spans="10:11" ht="12.75">
      <c r="J1258" s="15">
        <v>114.5625</v>
      </c>
      <c r="K1258" s="15">
        <f t="shared" si="26"/>
        <v>74.46875</v>
      </c>
    </row>
    <row r="1259" spans="10:11" ht="12.75">
      <c r="J1259" s="15">
        <v>114.625</v>
      </c>
      <c r="K1259" s="15">
        <f t="shared" si="26"/>
        <v>74.53125</v>
      </c>
    </row>
    <row r="1260" spans="10:11" ht="12.75">
      <c r="J1260" s="15">
        <v>114.6875</v>
      </c>
      <c r="K1260" s="15">
        <f t="shared" si="26"/>
        <v>74.59375</v>
      </c>
    </row>
    <row r="1261" spans="10:11" ht="12.75">
      <c r="J1261" s="15">
        <v>114.75</v>
      </c>
      <c r="K1261" s="15">
        <f t="shared" si="26"/>
        <v>74.65625</v>
      </c>
    </row>
    <row r="1262" spans="10:11" ht="12.75">
      <c r="J1262" s="15">
        <v>114.8125</v>
      </c>
      <c r="K1262" s="15">
        <f t="shared" si="26"/>
        <v>74.71875</v>
      </c>
    </row>
    <row r="1263" spans="10:11" ht="12.75">
      <c r="J1263" s="15">
        <v>114.875</v>
      </c>
      <c r="K1263" s="15">
        <f t="shared" si="26"/>
        <v>74.78125</v>
      </c>
    </row>
    <row r="1264" spans="10:11" ht="12.75">
      <c r="J1264" s="15">
        <v>114.9375</v>
      </c>
      <c r="K1264" s="15">
        <f t="shared" si="26"/>
        <v>74.84375</v>
      </c>
    </row>
    <row r="1265" spans="10:11" ht="12.75">
      <c r="J1265" s="15">
        <v>115</v>
      </c>
      <c r="K1265" s="15">
        <f t="shared" si="26"/>
        <v>74.90625</v>
      </c>
    </row>
    <row r="1266" spans="10:11" ht="12.75">
      <c r="J1266" s="15">
        <v>115.0625</v>
      </c>
      <c r="K1266" s="15">
        <f t="shared" si="26"/>
        <v>74.96875</v>
      </c>
    </row>
    <row r="1267" spans="10:11" ht="12.75">
      <c r="J1267" s="15">
        <v>115.125</v>
      </c>
      <c r="K1267" s="15">
        <f t="shared" si="26"/>
        <v>75.03125</v>
      </c>
    </row>
    <row r="1268" spans="10:11" ht="12.75">
      <c r="J1268" s="15">
        <v>115.1875</v>
      </c>
      <c r="K1268" s="15">
        <f t="shared" si="26"/>
        <v>75.09375</v>
      </c>
    </row>
    <row r="1269" spans="10:11" ht="12.75">
      <c r="J1269" s="15">
        <v>115.25</v>
      </c>
      <c r="K1269" s="15">
        <f t="shared" si="26"/>
        <v>75.15625</v>
      </c>
    </row>
    <row r="1270" spans="10:11" ht="12.75">
      <c r="J1270" s="15">
        <v>115.3125</v>
      </c>
      <c r="K1270" s="15">
        <f t="shared" si="26"/>
        <v>75.21875</v>
      </c>
    </row>
    <row r="1271" spans="10:11" ht="12.75">
      <c r="J1271" s="15">
        <v>115.375</v>
      </c>
      <c r="K1271" s="15">
        <f t="shared" si="26"/>
        <v>75.28125</v>
      </c>
    </row>
    <row r="1272" spans="10:11" ht="12.75">
      <c r="J1272" s="15">
        <v>115.4375</v>
      </c>
      <c r="K1272" s="15">
        <f t="shared" si="26"/>
        <v>75.34375</v>
      </c>
    </row>
    <row r="1273" spans="10:11" ht="12.75">
      <c r="J1273" s="15">
        <v>115.5</v>
      </c>
      <c r="K1273" s="15">
        <f t="shared" si="26"/>
        <v>75.40625</v>
      </c>
    </row>
    <row r="1274" spans="10:11" ht="12.75">
      <c r="J1274" s="15">
        <v>115.5625</v>
      </c>
      <c r="K1274" s="15">
        <f t="shared" si="26"/>
        <v>75.46875</v>
      </c>
    </row>
    <row r="1275" spans="10:11" ht="12.75">
      <c r="J1275" s="15">
        <v>115.625</v>
      </c>
      <c r="K1275" s="15">
        <f t="shared" si="26"/>
        <v>75.53125</v>
      </c>
    </row>
    <row r="1276" spans="10:11" ht="12.75">
      <c r="J1276" s="15">
        <v>115.6875</v>
      </c>
      <c r="K1276" s="15">
        <f t="shared" si="26"/>
        <v>75.59375</v>
      </c>
    </row>
    <row r="1277" spans="10:11" ht="12.75">
      <c r="J1277" s="15">
        <v>115.75</v>
      </c>
      <c r="K1277" s="15">
        <f t="shared" si="26"/>
        <v>75.65625</v>
      </c>
    </row>
    <row r="1278" spans="10:11" ht="12.75">
      <c r="J1278" s="15">
        <v>115.8125</v>
      </c>
      <c r="K1278" s="15">
        <f t="shared" si="26"/>
        <v>75.71875</v>
      </c>
    </row>
    <row r="1279" spans="10:11" ht="12.75">
      <c r="J1279" s="15">
        <v>115.875</v>
      </c>
      <c r="K1279" s="15">
        <f t="shared" si="26"/>
        <v>75.78125</v>
      </c>
    </row>
    <row r="1280" spans="10:11" ht="12.75">
      <c r="J1280" s="15">
        <v>115.9375</v>
      </c>
      <c r="K1280" s="15">
        <f t="shared" si="26"/>
        <v>75.84375</v>
      </c>
    </row>
    <row r="1281" spans="10:11" ht="12.75">
      <c r="J1281" s="15">
        <v>116</v>
      </c>
      <c r="K1281" s="15">
        <f t="shared" si="26"/>
        <v>75.90625</v>
      </c>
    </row>
    <row r="1282" spans="10:11" ht="12.75">
      <c r="J1282" s="15">
        <v>116.0625</v>
      </c>
      <c r="K1282" s="15">
        <f aca="true" t="shared" si="27" ref="K1282:K1345">J1282-40.09375</f>
        <v>75.96875</v>
      </c>
    </row>
    <row r="1283" spans="10:11" ht="12.75">
      <c r="J1283" s="15">
        <v>116.125</v>
      </c>
      <c r="K1283" s="15">
        <f t="shared" si="27"/>
        <v>76.03125</v>
      </c>
    </row>
    <row r="1284" spans="10:11" ht="12.75">
      <c r="J1284" s="15">
        <v>116.1875</v>
      </c>
      <c r="K1284" s="15">
        <f t="shared" si="27"/>
        <v>76.09375</v>
      </c>
    </row>
    <row r="1285" spans="10:11" ht="12.75">
      <c r="J1285" s="15">
        <v>116.25</v>
      </c>
      <c r="K1285" s="15">
        <f t="shared" si="27"/>
        <v>76.15625</v>
      </c>
    </row>
    <row r="1286" spans="10:11" ht="12.75">
      <c r="J1286" s="15">
        <v>116.3125</v>
      </c>
      <c r="K1286" s="15">
        <f t="shared" si="27"/>
        <v>76.21875</v>
      </c>
    </row>
    <row r="1287" spans="10:11" ht="12.75">
      <c r="J1287" s="15">
        <v>116.375</v>
      </c>
      <c r="K1287" s="15">
        <f t="shared" si="27"/>
        <v>76.28125</v>
      </c>
    </row>
    <row r="1288" spans="10:11" ht="12.75">
      <c r="J1288" s="15">
        <v>116.4375</v>
      </c>
      <c r="K1288" s="15">
        <f t="shared" si="27"/>
        <v>76.34375</v>
      </c>
    </row>
    <row r="1289" spans="10:11" ht="12.75">
      <c r="J1289" s="15">
        <v>116.5</v>
      </c>
      <c r="K1289" s="15">
        <f t="shared" si="27"/>
        <v>76.40625</v>
      </c>
    </row>
    <row r="1290" spans="10:11" ht="12.75">
      <c r="J1290" s="15">
        <v>116.5625</v>
      </c>
      <c r="K1290" s="15">
        <f t="shared" si="27"/>
        <v>76.46875</v>
      </c>
    </row>
    <row r="1291" spans="10:11" ht="12.75">
      <c r="J1291" s="15">
        <v>116.625</v>
      </c>
      <c r="K1291" s="15">
        <f t="shared" si="27"/>
        <v>76.53125</v>
      </c>
    </row>
    <row r="1292" spans="10:11" ht="12.75">
      <c r="J1292" s="15">
        <v>116.6875</v>
      </c>
      <c r="K1292" s="15">
        <f t="shared" si="27"/>
        <v>76.59375</v>
      </c>
    </row>
    <row r="1293" spans="10:11" ht="12.75">
      <c r="J1293" s="15">
        <v>116.75</v>
      </c>
      <c r="K1293" s="15">
        <f t="shared" si="27"/>
        <v>76.65625</v>
      </c>
    </row>
    <row r="1294" spans="10:11" ht="12.75">
      <c r="J1294" s="15">
        <v>116.8125</v>
      </c>
      <c r="K1294" s="15">
        <f t="shared" si="27"/>
        <v>76.71875</v>
      </c>
    </row>
    <row r="1295" spans="10:11" ht="12.75">
      <c r="J1295" s="15">
        <v>116.875</v>
      </c>
      <c r="K1295" s="15">
        <f t="shared" si="27"/>
        <v>76.78125</v>
      </c>
    </row>
    <row r="1296" spans="10:11" ht="12.75">
      <c r="J1296" s="15">
        <v>116.9375</v>
      </c>
      <c r="K1296" s="15">
        <f t="shared" si="27"/>
        <v>76.84375</v>
      </c>
    </row>
    <row r="1297" spans="10:11" ht="12.75">
      <c r="J1297" s="15">
        <v>117</v>
      </c>
      <c r="K1297" s="15">
        <f t="shared" si="27"/>
        <v>76.90625</v>
      </c>
    </row>
    <row r="1298" spans="10:11" ht="12.75">
      <c r="J1298" s="15">
        <v>117.0625</v>
      </c>
      <c r="K1298" s="15">
        <f t="shared" si="27"/>
        <v>76.96875</v>
      </c>
    </row>
    <row r="1299" spans="10:11" ht="12.75">
      <c r="J1299" s="15">
        <v>117.125</v>
      </c>
      <c r="K1299" s="15">
        <f t="shared" si="27"/>
        <v>77.03125</v>
      </c>
    </row>
    <row r="1300" spans="10:11" ht="12.75">
      <c r="J1300" s="15">
        <v>117.1875</v>
      </c>
      <c r="K1300" s="15">
        <f t="shared" si="27"/>
        <v>77.09375</v>
      </c>
    </row>
    <row r="1301" spans="10:11" ht="12.75">
      <c r="J1301" s="15">
        <v>117.25</v>
      </c>
      <c r="K1301" s="15">
        <f t="shared" si="27"/>
        <v>77.15625</v>
      </c>
    </row>
    <row r="1302" spans="10:11" ht="12.75">
      <c r="J1302" s="15">
        <v>117.3125</v>
      </c>
      <c r="K1302" s="15">
        <f t="shared" si="27"/>
        <v>77.21875</v>
      </c>
    </row>
    <row r="1303" spans="10:11" ht="12.75">
      <c r="J1303" s="15">
        <v>117.375</v>
      </c>
      <c r="K1303" s="15">
        <f t="shared" si="27"/>
        <v>77.28125</v>
      </c>
    </row>
    <row r="1304" spans="10:11" ht="12.75">
      <c r="J1304" s="15">
        <v>117.4375</v>
      </c>
      <c r="K1304" s="15">
        <f t="shared" si="27"/>
        <v>77.34375</v>
      </c>
    </row>
    <row r="1305" spans="10:11" ht="12.75">
      <c r="J1305" s="15">
        <v>117.5</v>
      </c>
      <c r="K1305" s="15">
        <f t="shared" si="27"/>
        <v>77.40625</v>
      </c>
    </row>
    <row r="1306" spans="10:11" ht="12.75">
      <c r="J1306" s="15">
        <v>117.5625</v>
      </c>
      <c r="K1306" s="15">
        <f t="shared" si="27"/>
        <v>77.46875</v>
      </c>
    </row>
    <row r="1307" spans="10:11" ht="12.75">
      <c r="J1307" s="15">
        <v>117.625</v>
      </c>
      <c r="K1307" s="15">
        <f t="shared" si="27"/>
        <v>77.53125</v>
      </c>
    </row>
    <row r="1308" spans="10:11" ht="12.75">
      <c r="J1308" s="15">
        <v>117.6875</v>
      </c>
      <c r="K1308" s="15">
        <f t="shared" si="27"/>
        <v>77.59375</v>
      </c>
    </row>
    <row r="1309" spans="10:11" ht="12.75">
      <c r="J1309" s="15">
        <v>117.75</v>
      </c>
      <c r="K1309" s="15">
        <f t="shared" si="27"/>
        <v>77.65625</v>
      </c>
    </row>
    <row r="1310" spans="10:11" ht="12.75">
      <c r="J1310" s="15">
        <v>117.8125</v>
      </c>
      <c r="K1310" s="15">
        <f t="shared" si="27"/>
        <v>77.71875</v>
      </c>
    </row>
    <row r="1311" spans="10:11" ht="12.75">
      <c r="J1311" s="15">
        <v>117.875</v>
      </c>
      <c r="K1311" s="15">
        <f t="shared" si="27"/>
        <v>77.78125</v>
      </c>
    </row>
    <row r="1312" spans="10:11" ht="12.75">
      <c r="J1312" s="15">
        <v>117.9375</v>
      </c>
      <c r="K1312" s="15">
        <f t="shared" si="27"/>
        <v>77.84375</v>
      </c>
    </row>
    <row r="1313" spans="10:11" ht="12.75">
      <c r="J1313" s="15">
        <v>118</v>
      </c>
      <c r="K1313" s="15">
        <f t="shared" si="27"/>
        <v>77.90625</v>
      </c>
    </row>
    <row r="1314" spans="10:11" ht="12.75">
      <c r="J1314" s="15">
        <v>118.0625</v>
      </c>
      <c r="K1314" s="15">
        <f t="shared" si="27"/>
        <v>77.96875</v>
      </c>
    </row>
    <row r="1315" spans="10:11" ht="12.75">
      <c r="J1315" s="15">
        <v>118.125</v>
      </c>
      <c r="K1315" s="15">
        <f t="shared" si="27"/>
        <v>78.03125</v>
      </c>
    </row>
    <row r="1316" spans="10:11" ht="12.75">
      <c r="J1316" s="15">
        <v>118.1875</v>
      </c>
      <c r="K1316" s="15">
        <f t="shared" si="27"/>
        <v>78.09375</v>
      </c>
    </row>
    <row r="1317" spans="10:11" ht="12.75">
      <c r="J1317" s="15">
        <v>118.25</v>
      </c>
      <c r="K1317" s="15">
        <f t="shared" si="27"/>
        <v>78.15625</v>
      </c>
    </row>
    <row r="1318" spans="10:11" ht="12.75">
      <c r="J1318" s="15">
        <v>118.3125</v>
      </c>
      <c r="K1318" s="15">
        <f t="shared" si="27"/>
        <v>78.21875</v>
      </c>
    </row>
    <row r="1319" spans="10:11" ht="12.75">
      <c r="J1319" s="15">
        <v>118.375</v>
      </c>
      <c r="K1319" s="15">
        <f t="shared" si="27"/>
        <v>78.28125</v>
      </c>
    </row>
    <row r="1320" spans="10:11" ht="12.75">
      <c r="J1320" s="15">
        <v>118.4375</v>
      </c>
      <c r="K1320" s="15">
        <f t="shared" si="27"/>
        <v>78.34375</v>
      </c>
    </row>
    <row r="1321" spans="10:11" ht="12.75">
      <c r="J1321" s="15">
        <v>118.5</v>
      </c>
      <c r="K1321" s="15">
        <f t="shared" si="27"/>
        <v>78.40625</v>
      </c>
    </row>
    <row r="1322" spans="10:11" ht="12.75">
      <c r="J1322" s="15">
        <v>118.5625</v>
      </c>
      <c r="K1322" s="15">
        <f t="shared" si="27"/>
        <v>78.46875</v>
      </c>
    </row>
    <row r="1323" spans="10:11" ht="12.75">
      <c r="J1323" s="15">
        <v>118.625</v>
      </c>
      <c r="K1323" s="15">
        <f t="shared" si="27"/>
        <v>78.53125</v>
      </c>
    </row>
    <row r="1324" spans="10:11" ht="12.75">
      <c r="J1324" s="15">
        <v>118.6875</v>
      </c>
      <c r="K1324" s="15">
        <f t="shared" si="27"/>
        <v>78.59375</v>
      </c>
    </row>
    <row r="1325" spans="10:11" ht="12.75">
      <c r="J1325" s="15">
        <v>118.75</v>
      </c>
      <c r="K1325" s="15">
        <f t="shared" si="27"/>
        <v>78.65625</v>
      </c>
    </row>
    <row r="1326" spans="10:11" ht="12.75">
      <c r="J1326" s="15">
        <v>118.8125</v>
      </c>
      <c r="K1326" s="15">
        <f t="shared" si="27"/>
        <v>78.71875</v>
      </c>
    </row>
    <row r="1327" spans="10:11" ht="12.75">
      <c r="J1327" s="15">
        <v>118.875</v>
      </c>
      <c r="K1327" s="15">
        <f t="shared" si="27"/>
        <v>78.78125</v>
      </c>
    </row>
    <row r="1328" spans="10:11" ht="12.75">
      <c r="J1328" s="15">
        <v>118.9375</v>
      </c>
      <c r="K1328" s="15">
        <f t="shared" si="27"/>
        <v>78.84375</v>
      </c>
    </row>
    <row r="1329" spans="10:11" ht="12.75">
      <c r="J1329" s="15">
        <v>119</v>
      </c>
      <c r="K1329" s="15">
        <f t="shared" si="27"/>
        <v>78.90625</v>
      </c>
    </row>
    <row r="1330" spans="10:11" ht="12.75">
      <c r="J1330" s="15">
        <v>119.0625</v>
      </c>
      <c r="K1330" s="15">
        <f t="shared" si="27"/>
        <v>78.96875</v>
      </c>
    </row>
    <row r="1331" spans="10:11" ht="12.75">
      <c r="J1331" s="15">
        <v>119.125</v>
      </c>
      <c r="K1331" s="15">
        <f t="shared" si="27"/>
        <v>79.03125</v>
      </c>
    </row>
    <row r="1332" spans="10:11" ht="12.75">
      <c r="J1332" s="15">
        <v>119.1875</v>
      </c>
      <c r="K1332" s="15">
        <f t="shared" si="27"/>
        <v>79.09375</v>
      </c>
    </row>
    <row r="1333" spans="10:11" ht="12.75">
      <c r="J1333" s="15">
        <v>119.25</v>
      </c>
      <c r="K1333" s="15">
        <f t="shared" si="27"/>
        <v>79.15625</v>
      </c>
    </row>
    <row r="1334" spans="10:11" ht="12.75">
      <c r="J1334" s="15">
        <v>119.3125</v>
      </c>
      <c r="K1334" s="15">
        <f t="shared" si="27"/>
        <v>79.21875</v>
      </c>
    </row>
    <row r="1335" spans="10:11" ht="12.75">
      <c r="J1335" s="15">
        <v>119.375</v>
      </c>
      <c r="K1335" s="15">
        <f t="shared" si="27"/>
        <v>79.28125</v>
      </c>
    </row>
    <row r="1336" spans="10:11" ht="12.75">
      <c r="J1336" s="15">
        <v>119.4375</v>
      </c>
      <c r="K1336" s="15">
        <f t="shared" si="27"/>
        <v>79.34375</v>
      </c>
    </row>
    <row r="1337" spans="10:11" ht="12.75">
      <c r="J1337" s="15">
        <v>119.5</v>
      </c>
      <c r="K1337" s="15">
        <f t="shared" si="27"/>
        <v>79.40625</v>
      </c>
    </row>
    <row r="1338" spans="10:11" ht="12.75">
      <c r="J1338" s="15">
        <v>119.5625</v>
      </c>
      <c r="K1338" s="15">
        <f t="shared" si="27"/>
        <v>79.46875</v>
      </c>
    </row>
    <row r="1339" spans="10:11" ht="12.75">
      <c r="J1339" s="15">
        <v>119.625</v>
      </c>
      <c r="K1339" s="15">
        <f t="shared" si="27"/>
        <v>79.53125</v>
      </c>
    </row>
    <row r="1340" spans="10:11" ht="12.75">
      <c r="J1340" s="15">
        <v>119.6875</v>
      </c>
      <c r="K1340" s="15">
        <f t="shared" si="27"/>
        <v>79.59375</v>
      </c>
    </row>
    <row r="1341" spans="10:11" ht="12.75">
      <c r="J1341" s="15">
        <v>119.75</v>
      </c>
      <c r="K1341" s="15">
        <f t="shared" si="27"/>
        <v>79.65625</v>
      </c>
    </row>
    <row r="1342" spans="10:11" ht="12.75">
      <c r="J1342" s="15">
        <v>119.8125</v>
      </c>
      <c r="K1342" s="15">
        <f t="shared" si="27"/>
        <v>79.71875</v>
      </c>
    </row>
    <row r="1343" spans="10:11" ht="12.75">
      <c r="J1343" s="15">
        <v>119.875</v>
      </c>
      <c r="K1343" s="15">
        <f t="shared" si="27"/>
        <v>79.78125</v>
      </c>
    </row>
    <row r="1344" spans="10:11" ht="12.75">
      <c r="J1344" s="15">
        <v>119.9375</v>
      </c>
      <c r="K1344" s="15">
        <f t="shared" si="27"/>
        <v>79.84375</v>
      </c>
    </row>
    <row r="1345" spans="10:11" ht="12.75">
      <c r="J1345" s="15">
        <v>120</v>
      </c>
      <c r="K1345" s="15">
        <f t="shared" si="27"/>
        <v>79.90625</v>
      </c>
    </row>
    <row r="1346" spans="10:11" ht="12.75">
      <c r="J1346" s="15">
        <v>120.0625</v>
      </c>
      <c r="K1346" s="15">
        <f aca="true" t="shared" si="28" ref="K1346:K1409">J1346-40.09375</f>
        <v>79.96875</v>
      </c>
    </row>
    <row r="1347" spans="10:11" ht="12.75">
      <c r="J1347" s="15">
        <v>120.125</v>
      </c>
      <c r="K1347" s="15">
        <f t="shared" si="28"/>
        <v>80.03125</v>
      </c>
    </row>
    <row r="1348" spans="10:11" ht="12.75">
      <c r="J1348" s="15">
        <v>120.1875</v>
      </c>
      <c r="K1348" s="15">
        <f t="shared" si="28"/>
        <v>80.09375</v>
      </c>
    </row>
    <row r="1349" spans="10:11" ht="12.75">
      <c r="J1349" s="15">
        <v>120.25</v>
      </c>
      <c r="K1349" s="15">
        <f t="shared" si="28"/>
        <v>80.15625</v>
      </c>
    </row>
    <row r="1350" spans="10:11" ht="12.75">
      <c r="J1350" s="15">
        <v>120.3125</v>
      </c>
      <c r="K1350" s="15">
        <f t="shared" si="28"/>
        <v>80.21875</v>
      </c>
    </row>
    <row r="1351" spans="10:11" ht="12.75">
      <c r="J1351" s="15">
        <v>120.375</v>
      </c>
      <c r="K1351" s="15">
        <f t="shared" si="28"/>
        <v>80.28125</v>
      </c>
    </row>
    <row r="1352" spans="10:11" ht="12.75">
      <c r="J1352" s="15">
        <v>120.4375</v>
      </c>
      <c r="K1352" s="15">
        <f t="shared" si="28"/>
        <v>80.34375</v>
      </c>
    </row>
    <row r="1353" spans="10:11" ht="12.75">
      <c r="J1353" s="15">
        <v>120.5</v>
      </c>
      <c r="K1353" s="15">
        <f t="shared" si="28"/>
        <v>80.40625</v>
      </c>
    </row>
    <row r="1354" spans="10:11" ht="12.75">
      <c r="J1354" s="15">
        <v>120.5625</v>
      </c>
      <c r="K1354" s="15">
        <f t="shared" si="28"/>
        <v>80.46875</v>
      </c>
    </row>
    <row r="1355" spans="10:11" ht="12.75">
      <c r="J1355" s="15">
        <v>120.625</v>
      </c>
      <c r="K1355" s="15">
        <f t="shared" si="28"/>
        <v>80.53125</v>
      </c>
    </row>
    <row r="1356" spans="10:11" ht="12.75">
      <c r="J1356" s="15">
        <v>120.6875</v>
      </c>
      <c r="K1356" s="15">
        <f t="shared" si="28"/>
        <v>80.59375</v>
      </c>
    </row>
    <row r="1357" spans="10:11" ht="12.75">
      <c r="J1357" s="15">
        <v>120.75</v>
      </c>
      <c r="K1357" s="15">
        <f t="shared" si="28"/>
        <v>80.65625</v>
      </c>
    </row>
    <row r="1358" spans="10:11" ht="12.75">
      <c r="J1358" s="15">
        <v>120.8125</v>
      </c>
      <c r="K1358" s="15">
        <f t="shared" si="28"/>
        <v>80.71875</v>
      </c>
    </row>
    <row r="1359" spans="10:11" ht="12.75">
      <c r="J1359" s="15">
        <v>120.875</v>
      </c>
      <c r="K1359" s="15">
        <f t="shared" si="28"/>
        <v>80.78125</v>
      </c>
    </row>
    <row r="1360" spans="10:11" ht="12.75">
      <c r="J1360" s="15">
        <v>120.9375</v>
      </c>
      <c r="K1360" s="15">
        <f t="shared" si="28"/>
        <v>80.84375</v>
      </c>
    </row>
    <row r="1361" spans="10:11" ht="12.75">
      <c r="J1361" s="15">
        <v>121</v>
      </c>
      <c r="K1361" s="15">
        <f t="shared" si="28"/>
        <v>80.90625</v>
      </c>
    </row>
    <row r="1362" spans="10:11" ht="12.75">
      <c r="J1362" s="15">
        <v>121.0625</v>
      </c>
      <c r="K1362" s="15">
        <f t="shared" si="28"/>
        <v>80.96875</v>
      </c>
    </row>
    <row r="1363" spans="10:11" ht="12.75">
      <c r="J1363" s="15">
        <v>121.125</v>
      </c>
      <c r="K1363" s="15">
        <f t="shared" si="28"/>
        <v>81.03125</v>
      </c>
    </row>
    <row r="1364" spans="10:11" ht="12.75">
      <c r="J1364" s="15">
        <v>121.1875</v>
      </c>
      <c r="K1364" s="15">
        <f t="shared" si="28"/>
        <v>81.09375</v>
      </c>
    </row>
    <row r="1365" spans="10:11" ht="12.75">
      <c r="J1365" s="15">
        <v>121.25</v>
      </c>
      <c r="K1365" s="15">
        <f t="shared" si="28"/>
        <v>81.15625</v>
      </c>
    </row>
    <row r="1366" spans="10:11" ht="12.75">
      <c r="J1366" s="15">
        <v>121.3125</v>
      </c>
      <c r="K1366" s="15">
        <f t="shared" si="28"/>
        <v>81.21875</v>
      </c>
    </row>
    <row r="1367" spans="10:11" ht="12.75">
      <c r="J1367" s="15">
        <v>121.375</v>
      </c>
      <c r="K1367" s="15">
        <f t="shared" si="28"/>
        <v>81.28125</v>
      </c>
    </row>
    <row r="1368" spans="10:11" ht="12.75">
      <c r="J1368" s="15">
        <v>121.4375</v>
      </c>
      <c r="K1368" s="15">
        <f t="shared" si="28"/>
        <v>81.34375</v>
      </c>
    </row>
    <row r="1369" spans="10:11" ht="12.75">
      <c r="J1369" s="15">
        <v>121.5</v>
      </c>
      <c r="K1369" s="15">
        <f t="shared" si="28"/>
        <v>81.40625</v>
      </c>
    </row>
    <row r="1370" spans="10:11" ht="12.75">
      <c r="J1370" s="15">
        <v>121.5625</v>
      </c>
      <c r="K1370" s="15">
        <f t="shared" si="28"/>
        <v>81.46875</v>
      </c>
    </row>
    <row r="1371" spans="10:11" ht="12.75">
      <c r="J1371" s="15">
        <v>121.625</v>
      </c>
      <c r="K1371" s="15">
        <f t="shared" si="28"/>
        <v>81.53125</v>
      </c>
    </row>
    <row r="1372" spans="10:11" ht="12.75">
      <c r="J1372" s="15">
        <v>121.6875</v>
      </c>
      <c r="K1372" s="15">
        <f t="shared" si="28"/>
        <v>81.59375</v>
      </c>
    </row>
    <row r="1373" spans="10:11" ht="12.75">
      <c r="J1373" s="15">
        <v>121.75</v>
      </c>
      <c r="K1373" s="15">
        <f t="shared" si="28"/>
        <v>81.65625</v>
      </c>
    </row>
    <row r="1374" spans="10:11" ht="12.75">
      <c r="J1374" s="15">
        <v>121.8125</v>
      </c>
      <c r="K1374" s="15">
        <f t="shared" si="28"/>
        <v>81.71875</v>
      </c>
    </row>
    <row r="1375" spans="10:11" ht="12.75">
      <c r="J1375" s="15">
        <v>121.875</v>
      </c>
      <c r="K1375" s="15">
        <f t="shared" si="28"/>
        <v>81.78125</v>
      </c>
    </row>
    <row r="1376" spans="10:11" ht="12.75">
      <c r="J1376" s="15">
        <v>121.9375</v>
      </c>
      <c r="K1376" s="15">
        <f t="shared" si="28"/>
        <v>81.84375</v>
      </c>
    </row>
    <row r="1377" spans="10:11" ht="12.75">
      <c r="J1377" s="15">
        <v>122</v>
      </c>
      <c r="K1377" s="15">
        <f t="shared" si="28"/>
        <v>81.90625</v>
      </c>
    </row>
    <row r="1378" spans="10:11" ht="12.75">
      <c r="J1378" s="15">
        <v>122.0625</v>
      </c>
      <c r="K1378" s="15">
        <f t="shared" si="28"/>
        <v>81.96875</v>
      </c>
    </row>
    <row r="1379" spans="10:11" ht="12.75">
      <c r="J1379" s="15">
        <v>122.125</v>
      </c>
      <c r="K1379" s="15">
        <f t="shared" si="28"/>
        <v>82.03125</v>
      </c>
    </row>
    <row r="1380" spans="10:11" ht="12.75">
      <c r="J1380" s="15">
        <v>122.1875</v>
      </c>
      <c r="K1380" s="15">
        <f t="shared" si="28"/>
        <v>82.09375</v>
      </c>
    </row>
    <row r="1381" spans="10:11" ht="12.75">
      <c r="J1381" s="15">
        <v>122.25</v>
      </c>
      <c r="K1381" s="15">
        <f t="shared" si="28"/>
        <v>82.15625</v>
      </c>
    </row>
    <row r="1382" spans="10:11" ht="12.75">
      <c r="J1382" s="15">
        <v>122.3125</v>
      </c>
      <c r="K1382" s="15">
        <f t="shared" si="28"/>
        <v>82.21875</v>
      </c>
    </row>
    <row r="1383" spans="10:11" ht="12.75">
      <c r="J1383" s="15">
        <v>122.375</v>
      </c>
      <c r="K1383" s="15">
        <f t="shared" si="28"/>
        <v>82.28125</v>
      </c>
    </row>
    <row r="1384" spans="10:11" ht="12.75">
      <c r="J1384" s="15">
        <v>122.4375</v>
      </c>
      <c r="K1384" s="15">
        <f t="shared" si="28"/>
        <v>82.34375</v>
      </c>
    </row>
    <row r="1385" spans="10:11" ht="12.75">
      <c r="J1385" s="15">
        <v>122.5</v>
      </c>
      <c r="K1385" s="15">
        <f t="shared" si="28"/>
        <v>82.40625</v>
      </c>
    </row>
    <row r="1386" spans="10:11" ht="12.75">
      <c r="J1386" s="15">
        <v>122.5625</v>
      </c>
      <c r="K1386" s="15">
        <f t="shared" si="28"/>
        <v>82.46875</v>
      </c>
    </row>
    <row r="1387" spans="10:11" ht="12.75">
      <c r="J1387" s="15">
        <v>122.625</v>
      </c>
      <c r="K1387" s="15">
        <f t="shared" si="28"/>
        <v>82.53125</v>
      </c>
    </row>
    <row r="1388" spans="10:11" ht="12.75">
      <c r="J1388" s="15">
        <v>122.6875</v>
      </c>
      <c r="K1388" s="15">
        <f t="shared" si="28"/>
        <v>82.59375</v>
      </c>
    </row>
    <row r="1389" spans="10:11" ht="12.75">
      <c r="J1389" s="15">
        <v>122.75</v>
      </c>
      <c r="K1389" s="15">
        <f t="shared" si="28"/>
        <v>82.65625</v>
      </c>
    </row>
    <row r="1390" spans="10:11" ht="12.75">
      <c r="J1390" s="15">
        <v>122.8125</v>
      </c>
      <c r="K1390" s="15">
        <f t="shared" si="28"/>
        <v>82.71875</v>
      </c>
    </row>
    <row r="1391" spans="10:11" ht="12.75">
      <c r="J1391" s="15">
        <v>122.875</v>
      </c>
      <c r="K1391" s="15">
        <f t="shared" si="28"/>
        <v>82.78125</v>
      </c>
    </row>
    <row r="1392" spans="10:11" ht="12.75">
      <c r="J1392" s="15">
        <v>122.9375</v>
      </c>
      <c r="K1392" s="15">
        <f t="shared" si="28"/>
        <v>82.84375</v>
      </c>
    </row>
    <row r="1393" spans="10:11" ht="12.75">
      <c r="J1393" s="15">
        <v>123</v>
      </c>
      <c r="K1393" s="15">
        <f t="shared" si="28"/>
        <v>82.90625</v>
      </c>
    </row>
    <row r="1394" spans="10:11" ht="12.75">
      <c r="J1394" s="15">
        <v>123.0625</v>
      </c>
      <c r="K1394" s="15">
        <f t="shared" si="28"/>
        <v>82.96875</v>
      </c>
    </row>
    <row r="1395" spans="10:11" ht="12.75">
      <c r="J1395" s="15">
        <v>123.125</v>
      </c>
      <c r="K1395" s="15">
        <f t="shared" si="28"/>
        <v>83.03125</v>
      </c>
    </row>
    <row r="1396" spans="10:11" ht="12.75">
      <c r="J1396" s="15">
        <v>123.1875</v>
      </c>
      <c r="K1396" s="15">
        <f t="shared" si="28"/>
        <v>83.09375</v>
      </c>
    </row>
    <row r="1397" spans="10:11" ht="12.75">
      <c r="J1397" s="15">
        <v>123.25</v>
      </c>
      <c r="K1397" s="15">
        <f t="shared" si="28"/>
        <v>83.15625</v>
      </c>
    </row>
    <row r="1398" spans="10:11" ht="12.75">
      <c r="J1398" s="15">
        <v>123.3125</v>
      </c>
      <c r="K1398" s="15">
        <f t="shared" si="28"/>
        <v>83.21875</v>
      </c>
    </row>
    <row r="1399" spans="10:11" ht="12.75">
      <c r="J1399" s="15">
        <v>123.375</v>
      </c>
      <c r="K1399" s="15">
        <f t="shared" si="28"/>
        <v>83.28125</v>
      </c>
    </row>
    <row r="1400" spans="10:11" ht="12.75">
      <c r="J1400" s="15">
        <v>123.4375</v>
      </c>
      <c r="K1400" s="15">
        <f t="shared" si="28"/>
        <v>83.34375</v>
      </c>
    </row>
    <row r="1401" spans="10:11" ht="12.75">
      <c r="J1401" s="15">
        <v>123.5</v>
      </c>
      <c r="K1401" s="15">
        <f t="shared" si="28"/>
        <v>83.40625</v>
      </c>
    </row>
    <row r="1402" spans="10:11" ht="12.75">
      <c r="J1402" s="15">
        <v>123.5625</v>
      </c>
      <c r="K1402" s="15">
        <f t="shared" si="28"/>
        <v>83.46875</v>
      </c>
    </row>
    <row r="1403" spans="10:11" ht="12.75">
      <c r="J1403" s="15">
        <v>123.625</v>
      </c>
      <c r="K1403" s="15">
        <f t="shared" si="28"/>
        <v>83.53125</v>
      </c>
    </row>
    <row r="1404" spans="10:11" ht="12.75">
      <c r="J1404" s="15">
        <v>123.6875</v>
      </c>
      <c r="K1404" s="15">
        <f t="shared" si="28"/>
        <v>83.59375</v>
      </c>
    </row>
    <row r="1405" spans="10:11" ht="12.75">
      <c r="J1405" s="15">
        <v>123.75</v>
      </c>
      <c r="K1405" s="15">
        <f t="shared" si="28"/>
        <v>83.65625</v>
      </c>
    </row>
    <row r="1406" spans="10:11" ht="12.75">
      <c r="J1406" s="15">
        <v>123.8125</v>
      </c>
      <c r="K1406" s="15">
        <f t="shared" si="28"/>
        <v>83.71875</v>
      </c>
    </row>
    <row r="1407" spans="10:11" ht="12.75">
      <c r="J1407" s="15">
        <v>123.875</v>
      </c>
      <c r="K1407" s="15">
        <f t="shared" si="28"/>
        <v>83.78125</v>
      </c>
    </row>
    <row r="1408" spans="10:11" ht="12.75">
      <c r="J1408" s="15">
        <v>123.9375</v>
      </c>
      <c r="K1408" s="15">
        <f t="shared" si="28"/>
        <v>83.84375</v>
      </c>
    </row>
    <row r="1409" spans="10:11" ht="12.75">
      <c r="J1409" s="15">
        <v>124</v>
      </c>
      <c r="K1409" s="15">
        <f t="shared" si="28"/>
        <v>83.90625</v>
      </c>
    </row>
    <row r="1410" spans="10:11" ht="12.75">
      <c r="J1410" s="15">
        <v>124.0625</v>
      </c>
      <c r="K1410" s="15">
        <f aca="true" t="shared" si="29" ref="K1410:K1473">J1410-40.09375</f>
        <v>83.96875</v>
      </c>
    </row>
    <row r="1411" spans="10:11" ht="12.75">
      <c r="J1411" s="15">
        <v>124.125</v>
      </c>
      <c r="K1411" s="15">
        <f t="shared" si="29"/>
        <v>84.03125</v>
      </c>
    </row>
    <row r="1412" spans="10:11" ht="12.75">
      <c r="J1412" s="15">
        <v>124.1875</v>
      </c>
      <c r="K1412" s="15">
        <f t="shared" si="29"/>
        <v>84.09375</v>
      </c>
    </row>
    <row r="1413" spans="10:11" ht="12.75">
      <c r="J1413" s="15">
        <v>124.25</v>
      </c>
      <c r="K1413" s="15">
        <f t="shared" si="29"/>
        <v>84.15625</v>
      </c>
    </row>
    <row r="1414" spans="10:11" ht="12.75">
      <c r="J1414" s="15">
        <v>124.3125</v>
      </c>
      <c r="K1414" s="15">
        <f t="shared" si="29"/>
        <v>84.21875</v>
      </c>
    </row>
    <row r="1415" spans="10:11" ht="12.75">
      <c r="J1415" s="15">
        <v>124.375</v>
      </c>
      <c r="K1415" s="15">
        <f t="shared" si="29"/>
        <v>84.28125</v>
      </c>
    </row>
    <row r="1416" spans="10:11" ht="12.75">
      <c r="J1416" s="15">
        <v>124.4375</v>
      </c>
      <c r="K1416" s="15">
        <f t="shared" si="29"/>
        <v>84.34375</v>
      </c>
    </row>
    <row r="1417" spans="10:11" ht="12.75">
      <c r="J1417" s="15">
        <v>124.5</v>
      </c>
      <c r="K1417" s="15">
        <f t="shared" si="29"/>
        <v>84.40625</v>
      </c>
    </row>
    <row r="1418" spans="10:11" ht="12.75">
      <c r="J1418" s="15">
        <v>124.5625</v>
      </c>
      <c r="K1418" s="15">
        <f t="shared" si="29"/>
        <v>84.46875</v>
      </c>
    </row>
    <row r="1419" spans="10:11" ht="12.75">
      <c r="J1419" s="15">
        <v>124.625</v>
      </c>
      <c r="K1419" s="15">
        <f t="shared" si="29"/>
        <v>84.53125</v>
      </c>
    </row>
    <row r="1420" spans="10:11" ht="12.75">
      <c r="J1420" s="15">
        <v>124.6875</v>
      </c>
      <c r="K1420" s="15">
        <f t="shared" si="29"/>
        <v>84.59375</v>
      </c>
    </row>
    <row r="1421" spans="10:11" ht="12.75">
      <c r="J1421" s="15">
        <v>124.75</v>
      </c>
      <c r="K1421" s="15">
        <f t="shared" si="29"/>
        <v>84.65625</v>
      </c>
    </row>
    <row r="1422" spans="10:11" ht="12.75">
      <c r="J1422" s="15">
        <v>124.8125</v>
      </c>
      <c r="K1422" s="15">
        <f t="shared" si="29"/>
        <v>84.71875</v>
      </c>
    </row>
    <row r="1423" spans="10:11" ht="12.75">
      <c r="J1423" s="15">
        <v>124.875</v>
      </c>
      <c r="K1423" s="15">
        <f t="shared" si="29"/>
        <v>84.78125</v>
      </c>
    </row>
    <row r="1424" spans="10:11" ht="12.75">
      <c r="J1424" s="15">
        <v>124.9375</v>
      </c>
      <c r="K1424" s="15">
        <f t="shared" si="29"/>
        <v>84.84375</v>
      </c>
    </row>
    <row r="1425" spans="10:11" ht="12.75">
      <c r="J1425" s="15">
        <v>125</v>
      </c>
      <c r="K1425" s="15">
        <f t="shared" si="29"/>
        <v>84.90625</v>
      </c>
    </row>
    <row r="1426" spans="10:11" ht="12.75">
      <c r="J1426" s="15">
        <v>125.0625</v>
      </c>
      <c r="K1426" s="15">
        <f t="shared" si="29"/>
        <v>84.96875</v>
      </c>
    </row>
    <row r="1427" spans="10:11" ht="12.75">
      <c r="J1427" s="15">
        <v>125.125</v>
      </c>
      <c r="K1427" s="15">
        <f t="shared" si="29"/>
        <v>85.03125</v>
      </c>
    </row>
    <row r="1428" spans="10:11" ht="12.75">
      <c r="J1428" s="15">
        <v>125.1875</v>
      </c>
      <c r="K1428" s="15">
        <f t="shared" si="29"/>
        <v>85.09375</v>
      </c>
    </row>
    <row r="1429" spans="10:11" ht="12.75">
      <c r="J1429" s="15">
        <v>125.25</v>
      </c>
      <c r="K1429" s="15">
        <f t="shared" si="29"/>
        <v>85.15625</v>
      </c>
    </row>
    <row r="1430" spans="10:11" ht="12.75">
      <c r="J1430" s="15">
        <v>125.3125</v>
      </c>
      <c r="K1430" s="15">
        <f t="shared" si="29"/>
        <v>85.21875</v>
      </c>
    </row>
    <row r="1431" spans="10:11" ht="12.75">
      <c r="J1431" s="15">
        <v>125.375</v>
      </c>
      <c r="K1431" s="15">
        <f t="shared" si="29"/>
        <v>85.28125</v>
      </c>
    </row>
    <row r="1432" spans="10:11" ht="12.75">
      <c r="J1432" s="15">
        <v>125.4375</v>
      </c>
      <c r="K1432" s="15">
        <f t="shared" si="29"/>
        <v>85.34375</v>
      </c>
    </row>
    <row r="1433" spans="10:11" ht="12.75">
      <c r="J1433" s="15">
        <v>125.5</v>
      </c>
      <c r="K1433" s="15">
        <f t="shared" si="29"/>
        <v>85.40625</v>
      </c>
    </row>
    <row r="1434" spans="10:11" ht="12.75">
      <c r="J1434" s="15">
        <v>125.5625</v>
      </c>
      <c r="K1434" s="15">
        <f t="shared" si="29"/>
        <v>85.46875</v>
      </c>
    </row>
    <row r="1435" spans="10:11" ht="12.75">
      <c r="J1435" s="15">
        <v>125.625</v>
      </c>
      <c r="K1435" s="15">
        <f t="shared" si="29"/>
        <v>85.53125</v>
      </c>
    </row>
    <row r="1436" spans="10:11" ht="12.75">
      <c r="J1436" s="15">
        <v>125.6875</v>
      </c>
      <c r="K1436" s="15">
        <f t="shared" si="29"/>
        <v>85.59375</v>
      </c>
    </row>
    <row r="1437" spans="10:11" ht="12.75">
      <c r="J1437" s="15">
        <v>125.75</v>
      </c>
      <c r="K1437" s="15">
        <f t="shared" si="29"/>
        <v>85.65625</v>
      </c>
    </row>
    <row r="1438" spans="10:11" ht="12.75">
      <c r="J1438" s="15">
        <v>125.8125</v>
      </c>
      <c r="K1438" s="15">
        <f t="shared" si="29"/>
        <v>85.71875</v>
      </c>
    </row>
    <row r="1439" spans="10:11" ht="12.75">
      <c r="J1439" s="15">
        <v>125.875</v>
      </c>
      <c r="K1439" s="15">
        <f t="shared" si="29"/>
        <v>85.78125</v>
      </c>
    </row>
    <row r="1440" spans="10:11" ht="12.75">
      <c r="J1440" s="15">
        <v>125.9375</v>
      </c>
      <c r="K1440" s="15">
        <f t="shared" si="29"/>
        <v>85.84375</v>
      </c>
    </row>
    <row r="1441" spans="10:11" ht="12.75">
      <c r="J1441" s="15">
        <v>126</v>
      </c>
      <c r="K1441" s="15">
        <f t="shared" si="29"/>
        <v>85.90625</v>
      </c>
    </row>
    <row r="1442" spans="10:11" ht="12.75">
      <c r="J1442" s="15">
        <v>126.0625</v>
      </c>
      <c r="K1442" s="15">
        <f t="shared" si="29"/>
        <v>85.96875</v>
      </c>
    </row>
    <row r="1443" spans="10:11" ht="12.75">
      <c r="J1443" s="15">
        <v>126.125</v>
      </c>
      <c r="K1443" s="15">
        <f t="shared" si="29"/>
        <v>86.03125</v>
      </c>
    </row>
    <row r="1444" spans="10:11" ht="12.75">
      <c r="J1444" s="15">
        <v>126.1875</v>
      </c>
      <c r="K1444" s="15">
        <f t="shared" si="29"/>
        <v>86.09375</v>
      </c>
    </row>
    <row r="1445" spans="10:11" ht="12.75">
      <c r="J1445" s="15">
        <v>126.25</v>
      </c>
      <c r="K1445" s="15">
        <f t="shared" si="29"/>
        <v>86.15625</v>
      </c>
    </row>
    <row r="1446" spans="10:11" ht="12.75">
      <c r="J1446" s="15">
        <v>126.3125</v>
      </c>
      <c r="K1446" s="15">
        <f t="shared" si="29"/>
        <v>86.21875</v>
      </c>
    </row>
    <row r="1447" spans="10:11" ht="12.75">
      <c r="J1447" s="15">
        <v>126.375</v>
      </c>
      <c r="K1447" s="15">
        <f t="shared" si="29"/>
        <v>86.28125</v>
      </c>
    </row>
    <row r="1448" spans="10:11" ht="12.75">
      <c r="J1448" s="15">
        <v>126.4375</v>
      </c>
      <c r="K1448" s="15">
        <f t="shared" si="29"/>
        <v>86.34375</v>
      </c>
    </row>
    <row r="1449" spans="10:11" ht="12.75">
      <c r="J1449" s="15">
        <v>126.5</v>
      </c>
      <c r="K1449" s="15">
        <f t="shared" si="29"/>
        <v>86.40625</v>
      </c>
    </row>
    <row r="1450" spans="10:11" ht="12.75">
      <c r="J1450" s="15">
        <v>126.5625</v>
      </c>
      <c r="K1450" s="15">
        <f t="shared" si="29"/>
        <v>86.46875</v>
      </c>
    </row>
    <row r="1451" spans="10:11" ht="12.75">
      <c r="J1451" s="15">
        <v>126.625</v>
      </c>
      <c r="K1451" s="15">
        <f t="shared" si="29"/>
        <v>86.53125</v>
      </c>
    </row>
    <row r="1452" spans="10:11" ht="12.75">
      <c r="J1452" s="15">
        <v>126.6875</v>
      </c>
      <c r="K1452" s="15">
        <f t="shared" si="29"/>
        <v>86.59375</v>
      </c>
    </row>
    <row r="1453" spans="10:11" ht="12.75">
      <c r="J1453" s="15">
        <v>126.75</v>
      </c>
      <c r="K1453" s="15">
        <f t="shared" si="29"/>
        <v>86.65625</v>
      </c>
    </row>
    <row r="1454" spans="10:11" ht="12.75">
      <c r="J1454" s="15">
        <v>126.8125</v>
      </c>
      <c r="K1454" s="15">
        <f t="shared" si="29"/>
        <v>86.71875</v>
      </c>
    </row>
    <row r="1455" spans="10:11" ht="12.75">
      <c r="J1455" s="15">
        <v>126.875</v>
      </c>
      <c r="K1455" s="15">
        <f t="shared" si="29"/>
        <v>86.78125</v>
      </c>
    </row>
    <row r="1456" spans="10:11" ht="12.75">
      <c r="J1456" s="15">
        <v>126.9375</v>
      </c>
      <c r="K1456" s="15">
        <f t="shared" si="29"/>
        <v>86.84375</v>
      </c>
    </row>
    <row r="1457" spans="10:11" ht="12.75">
      <c r="J1457" s="15">
        <v>127</v>
      </c>
      <c r="K1457" s="15">
        <f t="shared" si="29"/>
        <v>86.90625</v>
      </c>
    </row>
    <row r="1458" spans="10:11" ht="12.75">
      <c r="J1458" s="15">
        <v>127.0625</v>
      </c>
      <c r="K1458" s="15">
        <f t="shared" si="29"/>
        <v>86.96875</v>
      </c>
    </row>
    <row r="1459" spans="10:11" ht="12.75">
      <c r="J1459" s="15">
        <v>127.125</v>
      </c>
      <c r="K1459" s="15">
        <f t="shared" si="29"/>
        <v>87.03125</v>
      </c>
    </row>
    <row r="1460" spans="10:11" ht="12.75">
      <c r="J1460" s="15">
        <v>127.1875</v>
      </c>
      <c r="K1460" s="15">
        <f t="shared" si="29"/>
        <v>87.09375</v>
      </c>
    </row>
    <row r="1461" spans="10:11" ht="12.75">
      <c r="J1461" s="15">
        <v>127.25</v>
      </c>
      <c r="K1461" s="15">
        <f t="shared" si="29"/>
        <v>87.15625</v>
      </c>
    </row>
    <row r="1462" spans="10:11" ht="12.75">
      <c r="J1462" s="15">
        <v>127.3125</v>
      </c>
      <c r="K1462" s="15">
        <f t="shared" si="29"/>
        <v>87.21875</v>
      </c>
    </row>
    <row r="1463" spans="10:11" ht="12.75">
      <c r="J1463" s="15">
        <v>127.375</v>
      </c>
      <c r="K1463" s="15">
        <f t="shared" si="29"/>
        <v>87.28125</v>
      </c>
    </row>
    <row r="1464" spans="10:11" ht="12.75">
      <c r="J1464" s="15">
        <v>127.4375</v>
      </c>
      <c r="K1464" s="15">
        <f t="shared" si="29"/>
        <v>87.34375</v>
      </c>
    </row>
    <row r="1465" spans="10:11" ht="12.75">
      <c r="J1465" s="15">
        <v>127.5</v>
      </c>
      <c r="K1465" s="15">
        <f t="shared" si="29"/>
        <v>87.40625</v>
      </c>
    </row>
    <row r="1466" spans="10:11" ht="12.75">
      <c r="J1466" s="15">
        <v>127.5625</v>
      </c>
      <c r="K1466" s="15">
        <f t="shared" si="29"/>
        <v>87.46875</v>
      </c>
    </row>
    <row r="1467" spans="10:11" ht="12.75">
      <c r="J1467" s="15">
        <v>127.625</v>
      </c>
      <c r="K1467" s="15">
        <f t="shared" si="29"/>
        <v>87.53125</v>
      </c>
    </row>
    <row r="1468" spans="10:11" ht="12.75">
      <c r="J1468" s="15">
        <v>127.6875</v>
      </c>
      <c r="K1468" s="15">
        <f t="shared" si="29"/>
        <v>87.59375</v>
      </c>
    </row>
    <row r="1469" spans="10:11" ht="12.75">
      <c r="J1469" s="15">
        <v>127.75</v>
      </c>
      <c r="K1469" s="15">
        <f t="shared" si="29"/>
        <v>87.65625</v>
      </c>
    </row>
    <row r="1470" spans="10:11" ht="12.75">
      <c r="J1470" s="15">
        <v>127.8125</v>
      </c>
      <c r="K1470" s="15">
        <f t="shared" si="29"/>
        <v>87.71875</v>
      </c>
    </row>
    <row r="1471" spans="10:11" ht="12.75">
      <c r="J1471" s="15">
        <v>127.875</v>
      </c>
      <c r="K1471" s="15">
        <f t="shared" si="29"/>
        <v>87.78125</v>
      </c>
    </row>
    <row r="1472" spans="10:11" ht="12.75">
      <c r="J1472" s="15">
        <v>127.9375</v>
      </c>
      <c r="K1472" s="15">
        <f t="shared" si="29"/>
        <v>87.84375</v>
      </c>
    </row>
    <row r="1473" spans="10:11" ht="12.75">
      <c r="J1473" s="15">
        <v>128</v>
      </c>
      <c r="K1473" s="15">
        <f t="shared" si="29"/>
        <v>87.90625</v>
      </c>
    </row>
    <row r="1474" spans="10:11" ht="12.75">
      <c r="J1474" s="15">
        <v>128.0625</v>
      </c>
      <c r="K1474" s="15">
        <f aca="true" t="shared" si="30" ref="K1474:K1537">J1474-40.09375</f>
        <v>87.96875</v>
      </c>
    </row>
    <row r="1475" spans="10:11" ht="12.75">
      <c r="J1475" s="15">
        <v>128.125</v>
      </c>
      <c r="K1475" s="15">
        <f t="shared" si="30"/>
        <v>88.03125</v>
      </c>
    </row>
    <row r="1476" spans="10:11" ht="12.75">
      <c r="J1476" s="15">
        <v>128.1875</v>
      </c>
      <c r="K1476" s="15">
        <f t="shared" si="30"/>
        <v>88.09375</v>
      </c>
    </row>
    <row r="1477" spans="10:11" ht="12.75">
      <c r="J1477" s="15">
        <v>128.25</v>
      </c>
      <c r="K1477" s="15">
        <f t="shared" si="30"/>
        <v>88.15625</v>
      </c>
    </row>
    <row r="1478" spans="10:11" ht="12.75">
      <c r="J1478" s="15">
        <v>128.3125</v>
      </c>
      <c r="K1478" s="15">
        <f t="shared" si="30"/>
        <v>88.21875</v>
      </c>
    </row>
    <row r="1479" spans="10:11" ht="12.75">
      <c r="J1479" s="15">
        <v>128.375</v>
      </c>
      <c r="K1479" s="15">
        <f t="shared" si="30"/>
        <v>88.28125</v>
      </c>
    </row>
    <row r="1480" spans="10:11" ht="12.75">
      <c r="J1480" s="15">
        <v>128.4375</v>
      </c>
      <c r="K1480" s="15">
        <f t="shared" si="30"/>
        <v>88.34375</v>
      </c>
    </row>
    <row r="1481" spans="10:11" ht="12.75">
      <c r="J1481" s="15">
        <v>128.5</v>
      </c>
      <c r="K1481" s="15">
        <f t="shared" si="30"/>
        <v>88.40625</v>
      </c>
    </row>
    <row r="1482" spans="10:11" ht="12.75">
      <c r="J1482" s="15">
        <v>128.5625</v>
      </c>
      <c r="K1482" s="15">
        <f t="shared" si="30"/>
        <v>88.46875</v>
      </c>
    </row>
    <row r="1483" spans="10:11" ht="12.75">
      <c r="J1483" s="15">
        <v>128.625</v>
      </c>
      <c r="K1483" s="15">
        <f t="shared" si="30"/>
        <v>88.53125</v>
      </c>
    </row>
    <row r="1484" spans="10:11" ht="12.75">
      <c r="J1484" s="15">
        <v>128.6875</v>
      </c>
      <c r="K1484" s="15">
        <f t="shared" si="30"/>
        <v>88.59375</v>
      </c>
    </row>
    <row r="1485" spans="10:11" ht="12.75">
      <c r="J1485" s="15">
        <v>128.75</v>
      </c>
      <c r="K1485" s="15">
        <f t="shared" si="30"/>
        <v>88.65625</v>
      </c>
    </row>
    <row r="1486" spans="10:11" ht="12.75">
      <c r="J1486" s="15">
        <v>128.8125</v>
      </c>
      <c r="K1486" s="15">
        <f t="shared" si="30"/>
        <v>88.71875</v>
      </c>
    </row>
    <row r="1487" spans="10:11" ht="12.75">
      <c r="J1487" s="15">
        <v>128.875</v>
      </c>
      <c r="K1487" s="15">
        <f t="shared" si="30"/>
        <v>88.78125</v>
      </c>
    </row>
    <row r="1488" spans="10:11" ht="12.75">
      <c r="J1488" s="15">
        <v>128.9375</v>
      </c>
      <c r="K1488" s="15">
        <f t="shared" si="30"/>
        <v>88.84375</v>
      </c>
    </row>
    <row r="1489" spans="10:11" ht="12.75">
      <c r="J1489" s="15">
        <v>129</v>
      </c>
      <c r="K1489" s="15">
        <f t="shared" si="30"/>
        <v>88.90625</v>
      </c>
    </row>
    <row r="1490" spans="10:11" ht="12.75">
      <c r="J1490" s="15">
        <v>129.0625</v>
      </c>
      <c r="K1490" s="15">
        <f t="shared" si="30"/>
        <v>88.96875</v>
      </c>
    </row>
    <row r="1491" spans="10:11" ht="12.75">
      <c r="J1491" s="15">
        <v>129.125</v>
      </c>
      <c r="K1491" s="15">
        <f t="shared" si="30"/>
        <v>89.03125</v>
      </c>
    </row>
    <row r="1492" spans="10:11" ht="12.75">
      <c r="J1492" s="15">
        <v>129.1875</v>
      </c>
      <c r="K1492" s="15">
        <f t="shared" si="30"/>
        <v>89.09375</v>
      </c>
    </row>
    <row r="1493" spans="10:11" ht="12.75">
      <c r="J1493" s="15">
        <v>129.25</v>
      </c>
      <c r="K1493" s="15">
        <f t="shared" si="30"/>
        <v>89.15625</v>
      </c>
    </row>
    <row r="1494" spans="10:11" ht="12.75">
      <c r="J1494" s="15">
        <v>129.3125</v>
      </c>
      <c r="K1494" s="15">
        <f t="shared" si="30"/>
        <v>89.21875</v>
      </c>
    </row>
    <row r="1495" spans="10:11" ht="12.75">
      <c r="J1495" s="15">
        <v>129.375</v>
      </c>
      <c r="K1495" s="15">
        <f t="shared" si="30"/>
        <v>89.28125</v>
      </c>
    </row>
    <row r="1496" spans="10:11" ht="12.75">
      <c r="J1496" s="15">
        <v>129.4375</v>
      </c>
      <c r="K1496" s="15">
        <f t="shared" si="30"/>
        <v>89.34375</v>
      </c>
    </row>
    <row r="1497" spans="10:11" ht="12.75">
      <c r="J1497" s="15">
        <v>129.5</v>
      </c>
      <c r="K1497" s="15">
        <f t="shared" si="30"/>
        <v>89.40625</v>
      </c>
    </row>
    <row r="1498" spans="10:11" ht="12.75">
      <c r="J1498" s="15">
        <v>129.5625</v>
      </c>
      <c r="K1498" s="15">
        <f t="shared" si="30"/>
        <v>89.46875</v>
      </c>
    </row>
    <row r="1499" spans="10:11" ht="12.75">
      <c r="J1499" s="15">
        <v>129.625</v>
      </c>
      <c r="K1499" s="15">
        <f t="shared" si="30"/>
        <v>89.53125</v>
      </c>
    </row>
    <row r="1500" spans="10:11" ht="12.75">
      <c r="J1500" s="15">
        <v>129.6875</v>
      </c>
      <c r="K1500" s="15">
        <f t="shared" si="30"/>
        <v>89.59375</v>
      </c>
    </row>
    <row r="1501" spans="10:11" ht="12.75">
      <c r="J1501" s="15">
        <v>129.75</v>
      </c>
      <c r="K1501" s="15">
        <f t="shared" si="30"/>
        <v>89.65625</v>
      </c>
    </row>
    <row r="1502" spans="10:11" ht="12.75">
      <c r="J1502" s="15">
        <v>129.8125</v>
      </c>
      <c r="K1502" s="15">
        <f t="shared" si="30"/>
        <v>89.71875</v>
      </c>
    </row>
    <row r="1503" spans="10:11" ht="12.75">
      <c r="J1503" s="15">
        <v>129.875</v>
      </c>
      <c r="K1503" s="15">
        <f t="shared" si="30"/>
        <v>89.78125</v>
      </c>
    </row>
    <row r="1504" spans="10:11" ht="12.75">
      <c r="J1504" s="15">
        <v>129.9375</v>
      </c>
      <c r="K1504" s="15">
        <f t="shared" si="30"/>
        <v>89.84375</v>
      </c>
    </row>
    <row r="1505" spans="10:11" ht="12.75">
      <c r="J1505" s="15">
        <v>130</v>
      </c>
      <c r="K1505" s="15">
        <f t="shared" si="30"/>
        <v>89.90625</v>
      </c>
    </row>
    <row r="1506" spans="10:11" ht="12.75">
      <c r="J1506" s="15">
        <v>130.0625</v>
      </c>
      <c r="K1506" s="15">
        <f t="shared" si="30"/>
        <v>89.96875</v>
      </c>
    </row>
    <row r="1507" spans="10:11" ht="12.75">
      <c r="J1507" s="15">
        <v>130.125</v>
      </c>
      <c r="K1507" s="15">
        <f t="shared" si="30"/>
        <v>90.03125</v>
      </c>
    </row>
    <row r="1508" spans="10:11" ht="12.75">
      <c r="J1508" s="15">
        <v>130.1875</v>
      </c>
      <c r="K1508" s="15">
        <f t="shared" si="30"/>
        <v>90.09375</v>
      </c>
    </row>
    <row r="1509" spans="10:11" ht="12.75">
      <c r="J1509" s="15">
        <v>130.25</v>
      </c>
      <c r="K1509" s="15">
        <f t="shared" si="30"/>
        <v>90.15625</v>
      </c>
    </row>
    <row r="1510" spans="10:11" ht="12.75">
      <c r="J1510" s="15">
        <v>130.3125</v>
      </c>
      <c r="K1510" s="15">
        <f t="shared" si="30"/>
        <v>90.21875</v>
      </c>
    </row>
    <row r="1511" spans="10:11" ht="12.75">
      <c r="J1511" s="15">
        <v>130.375</v>
      </c>
      <c r="K1511" s="15">
        <f t="shared" si="30"/>
        <v>90.28125</v>
      </c>
    </row>
    <row r="1512" spans="10:11" ht="12.75">
      <c r="J1512" s="15">
        <v>130.4375</v>
      </c>
      <c r="K1512" s="15">
        <f t="shared" si="30"/>
        <v>90.34375</v>
      </c>
    </row>
    <row r="1513" spans="10:11" ht="12.75">
      <c r="J1513" s="15">
        <v>130.5</v>
      </c>
      <c r="K1513" s="15">
        <f t="shared" si="30"/>
        <v>90.40625</v>
      </c>
    </row>
    <row r="1514" spans="10:11" ht="12.75">
      <c r="J1514" s="15">
        <v>130.5625</v>
      </c>
      <c r="K1514" s="15">
        <f t="shared" si="30"/>
        <v>90.46875</v>
      </c>
    </row>
    <row r="1515" spans="10:11" ht="12.75">
      <c r="J1515" s="15">
        <v>130.625</v>
      </c>
      <c r="K1515" s="15">
        <f t="shared" si="30"/>
        <v>90.53125</v>
      </c>
    </row>
    <row r="1516" spans="10:11" ht="12.75">
      <c r="J1516" s="15">
        <v>130.6875</v>
      </c>
      <c r="K1516" s="15">
        <f t="shared" si="30"/>
        <v>90.59375</v>
      </c>
    </row>
    <row r="1517" spans="10:11" ht="12.75">
      <c r="J1517" s="15">
        <v>130.75</v>
      </c>
      <c r="K1517" s="15">
        <f t="shared" si="30"/>
        <v>90.65625</v>
      </c>
    </row>
    <row r="1518" spans="10:11" ht="12.75">
      <c r="J1518" s="15">
        <v>130.8125</v>
      </c>
      <c r="K1518" s="15">
        <f t="shared" si="30"/>
        <v>90.71875</v>
      </c>
    </row>
    <row r="1519" spans="10:11" ht="12.75">
      <c r="J1519" s="15">
        <v>130.875</v>
      </c>
      <c r="K1519" s="15">
        <f t="shared" si="30"/>
        <v>90.78125</v>
      </c>
    </row>
    <row r="1520" spans="10:11" ht="12.75">
      <c r="J1520" s="15">
        <v>130.9375</v>
      </c>
      <c r="K1520" s="15">
        <f t="shared" si="30"/>
        <v>90.84375</v>
      </c>
    </row>
    <row r="1521" spans="10:11" ht="12.75">
      <c r="J1521" s="15">
        <v>131</v>
      </c>
      <c r="K1521" s="15">
        <f t="shared" si="30"/>
        <v>90.90625</v>
      </c>
    </row>
    <row r="1522" spans="10:11" ht="12.75">
      <c r="J1522" s="15">
        <v>131.0625</v>
      </c>
      <c r="K1522" s="15">
        <f t="shared" si="30"/>
        <v>90.96875</v>
      </c>
    </row>
    <row r="1523" spans="10:11" ht="12.75">
      <c r="J1523" s="15">
        <v>131.125</v>
      </c>
      <c r="K1523" s="15">
        <f t="shared" si="30"/>
        <v>91.03125</v>
      </c>
    </row>
    <row r="1524" spans="10:11" ht="12.75">
      <c r="J1524" s="15">
        <v>131.1875</v>
      </c>
      <c r="K1524" s="15">
        <f t="shared" si="30"/>
        <v>91.09375</v>
      </c>
    </row>
    <row r="1525" spans="10:11" ht="12.75">
      <c r="J1525" s="15">
        <v>131.25</v>
      </c>
      <c r="K1525" s="15">
        <f t="shared" si="30"/>
        <v>91.15625</v>
      </c>
    </row>
    <row r="1526" spans="10:11" ht="12.75">
      <c r="J1526" s="15">
        <v>131.3125</v>
      </c>
      <c r="K1526" s="15">
        <f t="shared" si="30"/>
        <v>91.21875</v>
      </c>
    </row>
    <row r="1527" spans="10:11" ht="12.75">
      <c r="J1527" s="15">
        <v>131.375</v>
      </c>
      <c r="K1527" s="15">
        <f t="shared" si="30"/>
        <v>91.28125</v>
      </c>
    </row>
    <row r="1528" spans="10:11" ht="12.75">
      <c r="J1528" s="15">
        <v>131.4375</v>
      </c>
      <c r="K1528" s="15">
        <f t="shared" si="30"/>
        <v>91.34375</v>
      </c>
    </row>
    <row r="1529" spans="10:11" ht="12.75">
      <c r="J1529" s="15">
        <v>131.5</v>
      </c>
      <c r="K1529" s="15">
        <f t="shared" si="30"/>
        <v>91.40625</v>
      </c>
    </row>
    <row r="1530" spans="10:11" ht="12.75">
      <c r="J1530" s="15">
        <v>131.5625</v>
      </c>
      <c r="K1530" s="15">
        <f t="shared" si="30"/>
        <v>91.46875</v>
      </c>
    </row>
    <row r="1531" spans="10:11" ht="12.75">
      <c r="J1531" s="15">
        <v>131.625</v>
      </c>
      <c r="K1531" s="15">
        <f t="shared" si="30"/>
        <v>91.53125</v>
      </c>
    </row>
    <row r="1532" spans="10:11" ht="12.75">
      <c r="J1532" s="15">
        <v>131.6875</v>
      </c>
      <c r="K1532" s="15">
        <f t="shared" si="30"/>
        <v>91.59375</v>
      </c>
    </row>
    <row r="1533" spans="10:11" ht="12.75">
      <c r="J1533" s="15">
        <v>131.75</v>
      </c>
      <c r="K1533" s="15">
        <f t="shared" si="30"/>
        <v>91.65625</v>
      </c>
    </row>
    <row r="1534" spans="10:11" ht="12.75">
      <c r="J1534" s="15">
        <v>131.8125</v>
      </c>
      <c r="K1534" s="15">
        <f t="shared" si="30"/>
        <v>91.71875</v>
      </c>
    </row>
    <row r="1535" spans="10:11" ht="12.75">
      <c r="J1535" s="15">
        <v>131.875</v>
      </c>
      <c r="K1535" s="15">
        <f t="shared" si="30"/>
        <v>91.78125</v>
      </c>
    </row>
    <row r="1536" spans="10:11" ht="12.75">
      <c r="J1536" s="15">
        <v>131.9375</v>
      </c>
      <c r="K1536" s="15">
        <f t="shared" si="30"/>
        <v>91.84375</v>
      </c>
    </row>
    <row r="1537" spans="10:11" ht="12.75">
      <c r="J1537" s="15">
        <v>132</v>
      </c>
      <c r="K1537" s="15">
        <f t="shared" si="30"/>
        <v>91.90625</v>
      </c>
    </row>
    <row r="1538" spans="10:11" ht="12.75">
      <c r="J1538" s="15">
        <v>132.0625</v>
      </c>
      <c r="K1538" s="15">
        <f aca="true" t="shared" si="31" ref="K1538:K1601">J1538-40.09375</f>
        <v>91.96875</v>
      </c>
    </row>
    <row r="1539" spans="10:11" ht="12.75">
      <c r="J1539" s="15">
        <v>132.125</v>
      </c>
      <c r="K1539" s="15">
        <f t="shared" si="31"/>
        <v>92.03125</v>
      </c>
    </row>
    <row r="1540" spans="10:11" ht="12.75">
      <c r="J1540" s="15">
        <v>132.1875</v>
      </c>
      <c r="K1540" s="15">
        <f t="shared" si="31"/>
        <v>92.09375</v>
      </c>
    </row>
    <row r="1541" spans="10:11" ht="12.75">
      <c r="J1541" s="15">
        <v>132.25</v>
      </c>
      <c r="K1541" s="15">
        <f t="shared" si="31"/>
        <v>92.15625</v>
      </c>
    </row>
    <row r="1542" spans="10:11" ht="12.75">
      <c r="J1542" s="15">
        <v>132.3125</v>
      </c>
      <c r="K1542" s="15">
        <f t="shared" si="31"/>
        <v>92.21875</v>
      </c>
    </row>
    <row r="1543" spans="10:11" ht="12.75">
      <c r="J1543" s="15">
        <v>132.375</v>
      </c>
      <c r="K1543" s="15">
        <f t="shared" si="31"/>
        <v>92.28125</v>
      </c>
    </row>
    <row r="1544" spans="10:11" ht="12.75">
      <c r="J1544" s="15">
        <v>132.4375</v>
      </c>
      <c r="K1544" s="15">
        <f t="shared" si="31"/>
        <v>92.34375</v>
      </c>
    </row>
    <row r="1545" spans="10:11" ht="12.75">
      <c r="J1545" s="15">
        <v>132.5</v>
      </c>
      <c r="K1545" s="15">
        <f t="shared" si="31"/>
        <v>92.40625</v>
      </c>
    </row>
    <row r="1546" spans="10:11" ht="12.75">
      <c r="J1546" s="15">
        <v>132.5625</v>
      </c>
      <c r="K1546" s="15">
        <f t="shared" si="31"/>
        <v>92.46875</v>
      </c>
    </row>
    <row r="1547" spans="10:11" ht="12.75">
      <c r="J1547" s="15">
        <v>132.625</v>
      </c>
      <c r="K1547" s="15">
        <f t="shared" si="31"/>
        <v>92.53125</v>
      </c>
    </row>
    <row r="1548" spans="10:11" ht="12.75">
      <c r="J1548" s="15">
        <v>132.6875</v>
      </c>
      <c r="K1548" s="15">
        <f t="shared" si="31"/>
        <v>92.59375</v>
      </c>
    </row>
    <row r="1549" spans="10:11" ht="12.75">
      <c r="J1549" s="15">
        <v>132.75</v>
      </c>
      <c r="K1549" s="15">
        <f t="shared" si="31"/>
        <v>92.65625</v>
      </c>
    </row>
    <row r="1550" spans="10:11" ht="12.75">
      <c r="J1550" s="15">
        <v>132.8125</v>
      </c>
      <c r="K1550" s="15">
        <f t="shared" si="31"/>
        <v>92.71875</v>
      </c>
    </row>
    <row r="1551" spans="10:11" ht="12.75">
      <c r="J1551" s="15">
        <v>132.875</v>
      </c>
      <c r="K1551" s="15">
        <f t="shared" si="31"/>
        <v>92.78125</v>
      </c>
    </row>
    <row r="1552" spans="10:11" ht="12.75">
      <c r="J1552" s="15">
        <v>132.9375</v>
      </c>
      <c r="K1552" s="15">
        <f t="shared" si="31"/>
        <v>92.84375</v>
      </c>
    </row>
    <row r="1553" spans="10:11" ht="12.75">
      <c r="J1553" s="15">
        <v>133</v>
      </c>
      <c r="K1553" s="15">
        <f t="shared" si="31"/>
        <v>92.90625</v>
      </c>
    </row>
    <row r="1554" spans="10:11" ht="12.75">
      <c r="J1554" s="15">
        <v>133.0625</v>
      </c>
      <c r="K1554" s="15">
        <f t="shared" si="31"/>
        <v>92.96875</v>
      </c>
    </row>
    <row r="1555" spans="10:11" ht="12.75">
      <c r="J1555" s="15">
        <v>133.125</v>
      </c>
      <c r="K1555" s="15">
        <f t="shared" si="31"/>
        <v>93.03125</v>
      </c>
    </row>
    <row r="1556" spans="10:11" ht="12.75">
      <c r="J1556" s="15">
        <v>133.1875</v>
      </c>
      <c r="K1556" s="15">
        <f t="shared" si="31"/>
        <v>93.09375</v>
      </c>
    </row>
    <row r="1557" spans="10:11" ht="12.75">
      <c r="J1557" s="15">
        <v>133.25</v>
      </c>
      <c r="K1557" s="15">
        <f t="shared" si="31"/>
        <v>93.15625</v>
      </c>
    </row>
    <row r="1558" spans="10:11" ht="12.75">
      <c r="J1558" s="15">
        <v>133.3125</v>
      </c>
      <c r="K1558" s="15">
        <f t="shared" si="31"/>
        <v>93.21875</v>
      </c>
    </row>
    <row r="1559" spans="10:11" ht="12.75">
      <c r="J1559" s="15">
        <v>133.375</v>
      </c>
      <c r="K1559" s="15">
        <f t="shared" si="31"/>
        <v>93.28125</v>
      </c>
    </row>
    <row r="1560" spans="10:11" ht="12.75">
      <c r="J1560" s="15">
        <v>133.4375</v>
      </c>
      <c r="K1560" s="15">
        <f t="shared" si="31"/>
        <v>93.34375</v>
      </c>
    </row>
    <row r="1561" spans="10:11" ht="12.75">
      <c r="J1561" s="15">
        <v>133.5</v>
      </c>
      <c r="K1561" s="15">
        <f t="shared" si="31"/>
        <v>93.40625</v>
      </c>
    </row>
    <row r="1562" spans="10:11" ht="12.75">
      <c r="J1562" s="15">
        <v>133.5625</v>
      </c>
      <c r="K1562" s="15">
        <f t="shared" si="31"/>
        <v>93.46875</v>
      </c>
    </row>
    <row r="1563" spans="10:11" ht="12.75">
      <c r="J1563" s="15">
        <v>133.625</v>
      </c>
      <c r="K1563" s="15">
        <f t="shared" si="31"/>
        <v>93.53125</v>
      </c>
    </row>
    <row r="1564" spans="10:11" ht="12.75">
      <c r="J1564" s="15">
        <v>133.6875</v>
      </c>
      <c r="K1564" s="15">
        <f t="shared" si="31"/>
        <v>93.59375</v>
      </c>
    </row>
    <row r="1565" spans="10:11" ht="12.75">
      <c r="J1565" s="15">
        <v>133.75</v>
      </c>
      <c r="K1565" s="15">
        <f t="shared" si="31"/>
        <v>93.65625</v>
      </c>
    </row>
    <row r="1566" spans="10:11" ht="12.75">
      <c r="J1566" s="15">
        <v>133.8125</v>
      </c>
      <c r="K1566" s="15">
        <f t="shared" si="31"/>
        <v>93.71875</v>
      </c>
    </row>
    <row r="1567" spans="10:11" ht="12.75">
      <c r="J1567" s="15">
        <v>133.875</v>
      </c>
      <c r="K1567" s="15">
        <f t="shared" si="31"/>
        <v>93.78125</v>
      </c>
    </row>
    <row r="1568" spans="10:11" ht="12.75">
      <c r="J1568" s="15">
        <v>133.9375</v>
      </c>
      <c r="K1568" s="15">
        <f t="shared" si="31"/>
        <v>93.84375</v>
      </c>
    </row>
    <row r="1569" spans="10:11" ht="12.75">
      <c r="J1569" s="15">
        <v>134</v>
      </c>
      <c r="K1569" s="15">
        <f t="shared" si="31"/>
        <v>93.90625</v>
      </c>
    </row>
    <row r="1570" spans="10:11" ht="12.75">
      <c r="J1570" s="15">
        <v>134.0625</v>
      </c>
      <c r="K1570" s="15">
        <f t="shared" si="31"/>
        <v>93.96875</v>
      </c>
    </row>
    <row r="1571" spans="10:11" ht="12.75">
      <c r="J1571" s="15">
        <v>134.125</v>
      </c>
      <c r="K1571" s="15">
        <f t="shared" si="31"/>
        <v>94.03125</v>
      </c>
    </row>
    <row r="1572" spans="10:11" ht="12.75">
      <c r="J1572" s="15">
        <v>134.1875</v>
      </c>
      <c r="K1572" s="15">
        <f t="shared" si="31"/>
        <v>94.09375</v>
      </c>
    </row>
    <row r="1573" spans="10:11" ht="12.75">
      <c r="J1573" s="15">
        <v>134.25</v>
      </c>
      <c r="K1573" s="15">
        <f t="shared" si="31"/>
        <v>94.15625</v>
      </c>
    </row>
    <row r="1574" spans="10:11" ht="12.75">
      <c r="J1574" s="15">
        <v>134.3125</v>
      </c>
      <c r="K1574" s="15">
        <f t="shared" si="31"/>
        <v>94.21875</v>
      </c>
    </row>
    <row r="1575" spans="10:11" ht="12.75">
      <c r="J1575" s="15">
        <v>134.375</v>
      </c>
      <c r="K1575" s="15">
        <f t="shared" si="31"/>
        <v>94.28125</v>
      </c>
    </row>
    <row r="1576" spans="10:11" ht="12.75">
      <c r="J1576" s="15">
        <v>134.4375</v>
      </c>
      <c r="K1576" s="15">
        <f t="shared" si="31"/>
        <v>94.34375</v>
      </c>
    </row>
    <row r="1577" spans="10:11" ht="12.75">
      <c r="J1577" s="15">
        <v>134.5</v>
      </c>
      <c r="K1577" s="15">
        <f t="shared" si="31"/>
        <v>94.40625</v>
      </c>
    </row>
    <row r="1578" spans="10:11" ht="12.75">
      <c r="J1578" s="15">
        <v>134.5625</v>
      </c>
      <c r="K1578" s="15">
        <f t="shared" si="31"/>
        <v>94.46875</v>
      </c>
    </row>
    <row r="1579" spans="10:11" ht="12.75">
      <c r="J1579" s="15">
        <v>134.625</v>
      </c>
      <c r="K1579" s="15">
        <f t="shared" si="31"/>
        <v>94.53125</v>
      </c>
    </row>
    <row r="1580" spans="10:11" ht="12.75">
      <c r="J1580" s="15">
        <v>134.6875</v>
      </c>
      <c r="K1580" s="15">
        <f t="shared" si="31"/>
        <v>94.59375</v>
      </c>
    </row>
    <row r="1581" spans="10:11" ht="12.75">
      <c r="J1581" s="15">
        <v>134.75</v>
      </c>
      <c r="K1581" s="15">
        <f t="shared" si="31"/>
        <v>94.65625</v>
      </c>
    </row>
    <row r="1582" spans="10:11" ht="12.75">
      <c r="J1582" s="15">
        <v>134.8125</v>
      </c>
      <c r="K1582" s="15">
        <f t="shared" si="31"/>
        <v>94.71875</v>
      </c>
    </row>
    <row r="1583" spans="10:11" ht="12.75">
      <c r="J1583" s="15">
        <v>134.875</v>
      </c>
      <c r="K1583" s="15">
        <f t="shared" si="31"/>
        <v>94.78125</v>
      </c>
    </row>
    <row r="1584" spans="10:11" ht="12.75">
      <c r="J1584" s="15">
        <v>134.9375</v>
      </c>
      <c r="K1584" s="15">
        <f t="shared" si="31"/>
        <v>94.84375</v>
      </c>
    </row>
    <row r="1585" spans="10:11" ht="12.75">
      <c r="J1585" s="15">
        <v>135</v>
      </c>
      <c r="K1585" s="15">
        <f t="shared" si="31"/>
        <v>94.90625</v>
      </c>
    </row>
    <row r="1586" spans="10:11" ht="12.75">
      <c r="J1586" s="15">
        <v>135.0625</v>
      </c>
      <c r="K1586" s="15">
        <f t="shared" si="31"/>
        <v>94.96875</v>
      </c>
    </row>
    <row r="1587" spans="10:11" ht="12.75">
      <c r="J1587" s="15">
        <v>135.125</v>
      </c>
      <c r="K1587" s="15">
        <f t="shared" si="31"/>
        <v>95.03125</v>
      </c>
    </row>
    <row r="1588" spans="10:11" ht="12.75">
      <c r="J1588" s="15">
        <v>135.1875</v>
      </c>
      <c r="K1588" s="15">
        <f t="shared" si="31"/>
        <v>95.09375</v>
      </c>
    </row>
    <row r="1589" spans="10:11" ht="12.75">
      <c r="J1589" s="15">
        <v>135.25</v>
      </c>
      <c r="K1589" s="15">
        <f t="shared" si="31"/>
        <v>95.15625</v>
      </c>
    </row>
    <row r="1590" spans="10:11" ht="12.75">
      <c r="J1590" s="15">
        <v>135.3125</v>
      </c>
      <c r="K1590" s="15">
        <f t="shared" si="31"/>
        <v>95.21875</v>
      </c>
    </row>
    <row r="1591" spans="10:11" ht="12.75">
      <c r="J1591" s="15">
        <v>135.375</v>
      </c>
      <c r="K1591" s="15">
        <f t="shared" si="31"/>
        <v>95.28125</v>
      </c>
    </row>
    <row r="1592" spans="10:11" ht="12.75">
      <c r="J1592" s="15">
        <v>135.4375</v>
      </c>
      <c r="K1592" s="15">
        <f t="shared" si="31"/>
        <v>95.34375</v>
      </c>
    </row>
    <row r="1593" spans="10:11" ht="12.75">
      <c r="J1593" s="15">
        <v>135.5</v>
      </c>
      <c r="K1593" s="15">
        <f t="shared" si="31"/>
        <v>95.40625</v>
      </c>
    </row>
    <row r="1594" spans="10:11" ht="12.75">
      <c r="J1594" s="15">
        <v>135.5625</v>
      </c>
      <c r="K1594" s="15">
        <f t="shared" si="31"/>
        <v>95.46875</v>
      </c>
    </row>
    <row r="1595" spans="10:11" ht="12.75">
      <c r="J1595" s="15">
        <v>135.625</v>
      </c>
      <c r="K1595" s="15">
        <f t="shared" si="31"/>
        <v>95.53125</v>
      </c>
    </row>
    <row r="1596" spans="10:11" ht="12.75">
      <c r="J1596" s="15">
        <v>135.6875</v>
      </c>
      <c r="K1596" s="15">
        <f t="shared" si="31"/>
        <v>95.59375</v>
      </c>
    </row>
    <row r="1597" spans="10:11" ht="12.75">
      <c r="J1597" s="15">
        <v>135.75</v>
      </c>
      <c r="K1597" s="15">
        <f t="shared" si="31"/>
        <v>95.65625</v>
      </c>
    </row>
    <row r="1598" spans="10:11" ht="12.75">
      <c r="J1598" s="15">
        <v>135.8125</v>
      </c>
      <c r="K1598" s="15">
        <f t="shared" si="31"/>
        <v>95.71875</v>
      </c>
    </row>
    <row r="1599" spans="10:11" ht="12.75">
      <c r="J1599" s="15">
        <v>135.875</v>
      </c>
      <c r="K1599" s="15">
        <f t="shared" si="31"/>
        <v>95.78125</v>
      </c>
    </row>
    <row r="1600" spans="10:11" ht="12.75">
      <c r="J1600" s="15">
        <v>135.9375</v>
      </c>
      <c r="K1600" s="15">
        <f t="shared" si="31"/>
        <v>95.84375</v>
      </c>
    </row>
    <row r="1601" spans="10:11" ht="12.75">
      <c r="J1601" s="15">
        <v>136</v>
      </c>
      <c r="K1601" s="15">
        <f t="shared" si="31"/>
        <v>95.90625</v>
      </c>
    </row>
    <row r="1602" spans="10:11" ht="12.75">
      <c r="J1602" s="15">
        <v>136.0625</v>
      </c>
      <c r="K1602" s="15">
        <f aca="true" t="shared" si="32" ref="K1602:K1665">J1602-40.09375</f>
        <v>95.96875</v>
      </c>
    </row>
    <row r="1603" spans="10:11" ht="12.75">
      <c r="J1603" s="15">
        <v>136.125</v>
      </c>
      <c r="K1603" s="15">
        <f t="shared" si="32"/>
        <v>96.03125</v>
      </c>
    </row>
    <row r="1604" spans="10:11" ht="12.75">
      <c r="J1604" s="15">
        <v>136.1875</v>
      </c>
      <c r="K1604" s="15">
        <f t="shared" si="32"/>
        <v>96.09375</v>
      </c>
    </row>
    <row r="1605" spans="10:11" ht="12.75">
      <c r="J1605" s="15">
        <v>136.25</v>
      </c>
      <c r="K1605" s="15">
        <f t="shared" si="32"/>
        <v>96.15625</v>
      </c>
    </row>
    <row r="1606" spans="10:11" ht="12.75">
      <c r="J1606" s="15">
        <v>136.3125</v>
      </c>
      <c r="K1606" s="15">
        <f t="shared" si="32"/>
        <v>96.21875</v>
      </c>
    </row>
    <row r="1607" spans="10:11" ht="12.75">
      <c r="J1607" s="15">
        <v>136.375</v>
      </c>
      <c r="K1607" s="15">
        <f t="shared" si="32"/>
        <v>96.28125</v>
      </c>
    </row>
    <row r="1608" spans="10:11" ht="12.75">
      <c r="J1608" s="15">
        <v>136.4375</v>
      </c>
      <c r="K1608" s="15">
        <f t="shared" si="32"/>
        <v>96.34375</v>
      </c>
    </row>
    <row r="1609" spans="10:11" ht="12.75">
      <c r="J1609" s="15">
        <v>136.5</v>
      </c>
      <c r="K1609" s="15">
        <f t="shared" si="32"/>
        <v>96.40625</v>
      </c>
    </row>
    <row r="1610" spans="10:11" ht="12.75">
      <c r="J1610" s="15">
        <v>136.5625</v>
      </c>
      <c r="K1610" s="15">
        <f t="shared" si="32"/>
        <v>96.46875</v>
      </c>
    </row>
    <row r="1611" spans="10:11" ht="12.75">
      <c r="J1611" s="15">
        <v>136.625</v>
      </c>
      <c r="K1611" s="15">
        <f t="shared" si="32"/>
        <v>96.53125</v>
      </c>
    </row>
    <row r="1612" spans="10:11" ht="12.75">
      <c r="J1612" s="15">
        <v>136.6875</v>
      </c>
      <c r="K1612" s="15">
        <f t="shared" si="32"/>
        <v>96.59375</v>
      </c>
    </row>
    <row r="1613" spans="10:11" ht="12.75">
      <c r="J1613" s="15">
        <v>136.75</v>
      </c>
      <c r="K1613" s="15">
        <f t="shared" si="32"/>
        <v>96.65625</v>
      </c>
    </row>
    <row r="1614" spans="10:11" ht="12.75">
      <c r="J1614" s="15">
        <v>136.8125</v>
      </c>
      <c r="K1614" s="15">
        <f t="shared" si="32"/>
        <v>96.71875</v>
      </c>
    </row>
    <row r="1615" spans="10:11" ht="12.75">
      <c r="J1615" s="15">
        <v>136.875</v>
      </c>
      <c r="K1615" s="15">
        <f t="shared" si="32"/>
        <v>96.78125</v>
      </c>
    </row>
    <row r="1616" spans="10:11" ht="12.75">
      <c r="J1616" s="15">
        <v>136.9375</v>
      </c>
      <c r="K1616" s="15">
        <f t="shared" si="32"/>
        <v>96.84375</v>
      </c>
    </row>
    <row r="1617" spans="10:11" ht="12.75">
      <c r="J1617" s="15">
        <v>137</v>
      </c>
      <c r="K1617" s="15">
        <f t="shared" si="32"/>
        <v>96.90625</v>
      </c>
    </row>
    <row r="1618" spans="10:11" ht="12.75">
      <c r="J1618" s="15">
        <v>137.0625</v>
      </c>
      <c r="K1618" s="15">
        <f t="shared" si="32"/>
        <v>96.96875</v>
      </c>
    </row>
    <row r="1619" spans="10:11" ht="12.75">
      <c r="J1619" s="15">
        <v>137.125</v>
      </c>
      <c r="K1619" s="15">
        <f t="shared" si="32"/>
        <v>97.03125</v>
      </c>
    </row>
    <row r="1620" spans="10:11" ht="12.75">
      <c r="J1620" s="15">
        <v>137.1875</v>
      </c>
      <c r="K1620" s="15">
        <f t="shared" si="32"/>
        <v>97.09375</v>
      </c>
    </row>
    <row r="1621" spans="10:11" ht="12.75">
      <c r="J1621" s="15">
        <v>137.25</v>
      </c>
      <c r="K1621" s="15">
        <f t="shared" si="32"/>
        <v>97.15625</v>
      </c>
    </row>
    <row r="1622" spans="10:11" ht="12.75">
      <c r="J1622" s="15">
        <v>137.3125</v>
      </c>
      <c r="K1622" s="15">
        <f t="shared" si="32"/>
        <v>97.21875</v>
      </c>
    </row>
    <row r="1623" spans="10:11" ht="12.75">
      <c r="J1623" s="15">
        <v>137.375</v>
      </c>
      <c r="K1623" s="15">
        <f t="shared" si="32"/>
        <v>97.28125</v>
      </c>
    </row>
    <row r="1624" spans="10:11" ht="12.75">
      <c r="J1624" s="15">
        <v>137.4375</v>
      </c>
      <c r="K1624" s="15">
        <f t="shared" si="32"/>
        <v>97.34375</v>
      </c>
    </row>
    <row r="1625" spans="10:11" ht="12.75">
      <c r="J1625" s="15">
        <v>137.5</v>
      </c>
      <c r="K1625" s="15">
        <f t="shared" si="32"/>
        <v>97.40625</v>
      </c>
    </row>
    <row r="1626" spans="10:11" ht="12.75">
      <c r="J1626" s="15">
        <v>137.5625</v>
      </c>
      <c r="K1626" s="15">
        <f t="shared" si="32"/>
        <v>97.46875</v>
      </c>
    </row>
    <row r="1627" spans="10:11" ht="12.75">
      <c r="J1627" s="15">
        <v>137.625</v>
      </c>
      <c r="K1627" s="15">
        <f t="shared" si="32"/>
        <v>97.53125</v>
      </c>
    </row>
    <row r="1628" spans="10:11" ht="12.75">
      <c r="J1628" s="15">
        <v>137.6875</v>
      </c>
      <c r="K1628" s="15">
        <f t="shared" si="32"/>
        <v>97.59375</v>
      </c>
    </row>
    <row r="1629" spans="10:11" ht="12.75">
      <c r="J1629" s="15">
        <v>137.75</v>
      </c>
      <c r="K1629" s="15">
        <f t="shared" si="32"/>
        <v>97.65625</v>
      </c>
    </row>
    <row r="1630" spans="10:11" ht="12.75">
      <c r="J1630" s="15">
        <v>137.8125</v>
      </c>
      <c r="K1630" s="15">
        <f t="shared" si="32"/>
        <v>97.71875</v>
      </c>
    </row>
    <row r="1631" spans="10:11" ht="12.75">
      <c r="J1631" s="15">
        <v>137.875</v>
      </c>
      <c r="K1631" s="15">
        <f t="shared" si="32"/>
        <v>97.78125</v>
      </c>
    </row>
    <row r="1632" spans="10:11" ht="12.75">
      <c r="J1632" s="15">
        <v>137.9375</v>
      </c>
      <c r="K1632" s="15">
        <f t="shared" si="32"/>
        <v>97.84375</v>
      </c>
    </row>
    <row r="1633" spans="10:11" ht="12.75">
      <c r="J1633" s="15">
        <v>138</v>
      </c>
      <c r="K1633" s="15">
        <f t="shared" si="32"/>
        <v>97.90625</v>
      </c>
    </row>
    <row r="1634" spans="10:11" ht="12.75">
      <c r="J1634" s="15">
        <v>138.0625</v>
      </c>
      <c r="K1634" s="15">
        <f t="shared" si="32"/>
        <v>97.96875</v>
      </c>
    </row>
    <row r="1635" spans="10:11" ht="12.75">
      <c r="J1635" s="15">
        <v>138.125</v>
      </c>
      <c r="K1635" s="15">
        <f t="shared" si="32"/>
        <v>98.03125</v>
      </c>
    </row>
    <row r="1636" spans="10:11" ht="12.75">
      <c r="J1636" s="15">
        <v>138.1875</v>
      </c>
      <c r="K1636" s="15">
        <f t="shared" si="32"/>
        <v>98.09375</v>
      </c>
    </row>
    <row r="1637" spans="10:11" ht="12.75">
      <c r="J1637" s="15">
        <v>138.25</v>
      </c>
      <c r="K1637" s="15">
        <f t="shared" si="32"/>
        <v>98.15625</v>
      </c>
    </row>
    <row r="1638" spans="10:11" ht="12.75">
      <c r="J1638" s="15">
        <v>138.3125</v>
      </c>
      <c r="K1638" s="15">
        <f t="shared" si="32"/>
        <v>98.21875</v>
      </c>
    </row>
    <row r="1639" spans="10:11" ht="12.75">
      <c r="J1639" s="15">
        <v>138.375</v>
      </c>
      <c r="K1639" s="15">
        <f t="shared" si="32"/>
        <v>98.28125</v>
      </c>
    </row>
    <row r="1640" spans="10:11" ht="12.75">
      <c r="J1640" s="15">
        <v>138.4375</v>
      </c>
      <c r="K1640" s="15">
        <f t="shared" si="32"/>
        <v>98.34375</v>
      </c>
    </row>
    <row r="1641" spans="10:11" ht="12.75">
      <c r="J1641" s="15">
        <v>138.5</v>
      </c>
      <c r="K1641" s="15">
        <f t="shared" si="32"/>
        <v>98.40625</v>
      </c>
    </row>
    <row r="1642" spans="10:11" ht="12.75">
      <c r="J1642" s="15">
        <v>138.5625</v>
      </c>
      <c r="K1642" s="15">
        <f t="shared" si="32"/>
        <v>98.46875</v>
      </c>
    </row>
    <row r="1643" spans="10:11" ht="12.75">
      <c r="J1643" s="15">
        <v>138.625</v>
      </c>
      <c r="K1643" s="15">
        <f t="shared" si="32"/>
        <v>98.53125</v>
      </c>
    </row>
    <row r="1644" spans="10:11" ht="12.75">
      <c r="J1644" s="15">
        <v>138.6875</v>
      </c>
      <c r="K1644" s="15">
        <f t="shared" si="32"/>
        <v>98.59375</v>
      </c>
    </row>
    <row r="1645" spans="10:11" ht="12.75">
      <c r="J1645" s="15">
        <v>138.75</v>
      </c>
      <c r="K1645" s="15">
        <f t="shared" si="32"/>
        <v>98.65625</v>
      </c>
    </row>
    <row r="1646" spans="10:11" ht="12.75">
      <c r="J1646" s="15">
        <v>138.8125</v>
      </c>
      <c r="K1646" s="15">
        <f t="shared" si="32"/>
        <v>98.71875</v>
      </c>
    </row>
    <row r="1647" spans="10:11" ht="12.75">
      <c r="J1647" s="15">
        <v>138.875</v>
      </c>
      <c r="K1647" s="15">
        <f t="shared" si="32"/>
        <v>98.78125</v>
      </c>
    </row>
    <row r="1648" spans="10:11" ht="12.75">
      <c r="J1648" s="15">
        <v>138.9375</v>
      </c>
      <c r="K1648" s="15">
        <f t="shared" si="32"/>
        <v>98.84375</v>
      </c>
    </row>
    <row r="1649" spans="10:11" ht="12.75">
      <c r="J1649" s="15">
        <v>139</v>
      </c>
      <c r="K1649" s="15">
        <f t="shared" si="32"/>
        <v>98.90625</v>
      </c>
    </row>
    <row r="1650" spans="10:11" ht="12.75">
      <c r="J1650" s="15">
        <v>139.0625</v>
      </c>
      <c r="K1650" s="15">
        <f t="shared" si="32"/>
        <v>98.96875</v>
      </c>
    </row>
    <row r="1651" spans="10:11" ht="12.75">
      <c r="J1651" s="15">
        <v>139.125</v>
      </c>
      <c r="K1651" s="15">
        <f t="shared" si="32"/>
        <v>99.03125</v>
      </c>
    </row>
    <row r="1652" spans="10:11" ht="12.75">
      <c r="J1652" s="15">
        <v>139.1875</v>
      </c>
      <c r="K1652" s="15">
        <f t="shared" si="32"/>
        <v>99.09375</v>
      </c>
    </row>
    <row r="1653" spans="10:11" ht="12.75">
      <c r="J1653" s="15">
        <v>139.25</v>
      </c>
      <c r="K1653" s="15">
        <f t="shared" si="32"/>
        <v>99.15625</v>
      </c>
    </row>
    <row r="1654" spans="10:11" ht="12.75">
      <c r="J1654" s="15">
        <v>139.3125</v>
      </c>
      <c r="K1654" s="15">
        <f t="shared" si="32"/>
        <v>99.21875</v>
      </c>
    </row>
    <row r="1655" spans="10:11" ht="12.75">
      <c r="J1655" s="15">
        <v>139.375</v>
      </c>
      <c r="K1655" s="15">
        <f t="shared" si="32"/>
        <v>99.28125</v>
      </c>
    </row>
    <row r="1656" spans="10:11" ht="12.75">
      <c r="J1656" s="15">
        <v>139.4375</v>
      </c>
      <c r="K1656" s="15">
        <f t="shared" si="32"/>
        <v>99.34375</v>
      </c>
    </row>
    <row r="1657" spans="10:11" ht="12.75">
      <c r="J1657" s="15">
        <v>139.5</v>
      </c>
      <c r="K1657" s="15">
        <f t="shared" si="32"/>
        <v>99.40625</v>
      </c>
    </row>
    <row r="1658" spans="10:11" ht="12.75">
      <c r="J1658" s="15">
        <v>139.5625</v>
      </c>
      <c r="K1658" s="15">
        <f t="shared" si="32"/>
        <v>99.46875</v>
      </c>
    </row>
    <row r="1659" spans="10:11" ht="12.75">
      <c r="J1659" s="15">
        <v>139.625</v>
      </c>
      <c r="K1659" s="15">
        <f t="shared" si="32"/>
        <v>99.53125</v>
      </c>
    </row>
    <row r="1660" spans="10:11" ht="12.75">
      <c r="J1660" s="15">
        <v>139.6875</v>
      </c>
      <c r="K1660" s="15">
        <f t="shared" si="32"/>
        <v>99.59375</v>
      </c>
    </row>
    <row r="1661" spans="10:11" ht="12.75">
      <c r="J1661" s="15">
        <v>139.75</v>
      </c>
      <c r="K1661" s="15">
        <f t="shared" si="32"/>
        <v>99.65625</v>
      </c>
    </row>
    <row r="1662" spans="10:11" ht="12.75">
      <c r="J1662" s="15">
        <v>139.8125</v>
      </c>
      <c r="K1662" s="15">
        <f t="shared" si="32"/>
        <v>99.71875</v>
      </c>
    </row>
    <row r="1663" spans="10:11" ht="12.75">
      <c r="J1663" s="15">
        <v>139.875</v>
      </c>
      <c r="K1663" s="15">
        <f t="shared" si="32"/>
        <v>99.78125</v>
      </c>
    </row>
    <row r="1664" spans="10:11" ht="12.75">
      <c r="J1664" s="15">
        <v>139.9375</v>
      </c>
      <c r="K1664" s="15">
        <f t="shared" si="32"/>
        <v>99.84375</v>
      </c>
    </row>
    <row r="1665" spans="10:11" ht="12.75">
      <c r="J1665" s="15">
        <v>140</v>
      </c>
      <c r="K1665" s="15">
        <f t="shared" si="32"/>
        <v>99.90625</v>
      </c>
    </row>
    <row r="1666" spans="10:11" ht="12.75">
      <c r="J1666" s="15">
        <v>140.0625</v>
      </c>
      <c r="K1666" s="15">
        <f aca="true" t="shared" si="33" ref="K1666:K1729">J1666-40.09375</f>
        <v>99.96875</v>
      </c>
    </row>
    <row r="1667" spans="10:11" ht="12.75">
      <c r="J1667" s="15">
        <v>140.125</v>
      </c>
      <c r="K1667" s="15">
        <f t="shared" si="33"/>
        <v>100.03125</v>
      </c>
    </row>
    <row r="1668" spans="10:11" ht="12.75">
      <c r="J1668" s="15">
        <v>140.1875</v>
      </c>
      <c r="K1668" s="15">
        <f t="shared" si="33"/>
        <v>100.09375</v>
      </c>
    </row>
    <row r="1669" spans="10:11" ht="12.75">
      <c r="J1669" s="15">
        <v>140.25</v>
      </c>
      <c r="K1669" s="15">
        <f t="shared" si="33"/>
        <v>100.15625</v>
      </c>
    </row>
    <row r="1670" spans="10:11" ht="12.75">
      <c r="J1670" s="15">
        <v>140.3125</v>
      </c>
      <c r="K1670" s="15">
        <f t="shared" si="33"/>
        <v>100.21875</v>
      </c>
    </row>
    <row r="1671" spans="10:11" ht="12.75">
      <c r="J1671" s="15">
        <v>140.375</v>
      </c>
      <c r="K1671" s="15">
        <f t="shared" si="33"/>
        <v>100.28125</v>
      </c>
    </row>
    <row r="1672" spans="10:11" ht="12.75">
      <c r="J1672" s="15">
        <v>140.4375</v>
      </c>
      <c r="K1672" s="15">
        <f t="shared" si="33"/>
        <v>100.34375</v>
      </c>
    </row>
    <row r="1673" spans="10:11" ht="12.75">
      <c r="J1673" s="15">
        <v>140.5</v>
      </c>
      <c r="K1673" s="15">
        <f t="shared" si="33"/>
        <v>100.40625</v>
      </c>
    </row>
    <row r="1674" spans="10:11" ht="12.75">
      <c r="J1674" s="15">
        <v>140.5625</v>
      </c>
      <c r="K1674" s="15">
        <f t="shared" si="33"/>
        <v>100.46875</v>
      </c>
    </row>
    <row r="1675" spans="10:11" ht="12.75">
      <c r="J1675" s="15">
        <v>140.625</v>
      </c>
      <c r="K1675" s="15">
        <f t="shared" si="33"/>
        <v>100.53125</v>
      </c>
    </row>
    <row r="1676" spans="10:11" ht="12.75">
      <c r="J1676" s="15">
        <v>140.6875</v>
      </c>
      <c r="K1676" s="15">
        <f t="shared" si="33"/>
        <v>100.59375</v>
      </c>
    </row>
    <row r="1677" spans="10:11" ht="12.75">
      <c r="J1677" s="15">
        <v>140.75</v>
      </c>
      <c r="K1677" s="15">
        <f t="shared" si="33"/>
        <v>100.65625</v>
      </c>
    </row>
    <row r="1678" spans="10:11" ht="12.75">
      <c r="J1678" s="15">
        <v>140.8125</v>
      </c>
      <c r="K1678" s="15">
        <f t="shared" si="33"/>
        <v>100.71875</v>
      </c>
    </row>
    <row r="1679" spans="10:11" ht="12.75">
      <c r="J1679" s="15">
        <v>140.875</v>
      </c>
      <c r="K1679" s="15">
        <f t="shared" si="33"/>
        <v>100.78125</v>
      </c>
    </row>
    <row r="1680" spans="10:11" ht="12.75">
      <c r="J1680" s="15">
        <v>140.9375</v>
      </c>
      <c r="K1680" s="15">
        <f t="shared" si="33"/>
        <v>100.84375</v>
      </c>
    </row>
    <row r="1681" spans="10:11" ht="12.75">
      <c r="J1681" s="15">
        <v>141</v>
      </c>
      <c r="K1681" s="15">
        <f t="shared" si="33"/>
        <v>100.90625</v>
      </c>
    </row>
    <row r="1682" spans="10:11" ht="12.75">
      <c r="J1682" s="15">
        <v>141.0625</v>
      </c>
      <c r="K1682" s="15">
        <f t="shared" si="33"/>
        <v>100.96875</v>
      </c>
    </row>
    <row r="1683" spans="10:11" ht="12.75">
      <c r="J1683" s="15">
        <v>141.125</v>
      </c>
      <c r="K1683" s="15">
        <f t="shared" si="33"/>
        <v>101.03125</v>
      </c>
    </row>
    <row r="1684" spans="10:11" ht="12.75">
      <c r="J1684" s="15">
        <v>141.1875</v>
      </c>
      <c r="K1684" s="15">
        <f t="shared" si="33"/>
        <v>101.09375</v>
      </c>
    </row>
    <row r="1685" spans="10:11" ht="12.75">
      <c r="J1685" s="15">
        <v>141.25</v>
      </c>
      <c r="K1685" s="15">
        <f t="shared" si="33"/>
        <v>101.15625</v>
      </c>
    </row>
    <row r="1686" spans="10:11" ht="12.75">
      <c r="J1686" s="15">
        <v>141.3125</v>
      </c>
      <c r="K1686" s="15">
        <f t="shared" si="33"/>
        <v>101.21875</v>
      </c>
    </row>
    <row r="1687" spans="10:11" ht="12.75">
      <c r="J1687" s="15">
        <v>141.375</v>
      </c>
      <c r="K1687" s="15">
        <f t="shared" si="33"/>
        <v>101.28125</v>
      </c>
    </row>
    <row r="1688" spans="10:11" ht="12.75">
      <c r="J1688" s="15">
        <v>141.4375</v>
      </c>
      <c r="K1688" s="15">
        <f t="shared" si="33"/>
        <v>101.34375</v>
      </c>
    </row>
    <row r="1689" spans="10:11" ht="12.75">
      <c r="J1689" s="15">
        <v>141.5</v>
      </c>
      <c r="K1689" s="15">
        <f t="shared" si="33"/>
        <v>101.40625</v>
      </c>
    </row>
    <row r="1690" spans="10:11" ht="12.75">
      <c r="J1690" s="15">
        <v>141.5625</v>
      </c>
      <c r="K1690" s="15">
        <f t="shared" si="33"/>
        <v>101.46875</v>
      </c>
    </row>
    <row r="1691" spans="10:11" ht="12.75">
      <c r="J1691" s="15">
        <v>141.625</v>
      </c>
      <c r="K1691" s="15">
        <f t="shared" si="33"/>
        <v>101.53125</v>
      </c>
    </row>
    <row r="1692" spans="10:11" ht="12.75">
      <c r="J1692" s="15">
        <v>141.6875</v>
      </c>
      <c r="K1692" s="15">
        <f t="shared" si="33"/>
        <v>101.59375</v>
      </c>
    </row>
    <row r="1693" spans="10:11" ht="12.75">
      <c r="J1693" s="15">
        <v>141.75</v>
      </c>
      <c r="K1693" s="15">
        <f t="shared" si="33"/>
        <v>101.65625</v>
      </c>
    </row>
    <row r="1694" spans="10:11" ht="12.75">
      <c r="J1694" s="15">
        <v>141.8125</v>
      </c>
      <c r="K1694" s="15">
        <f t="shared" si="33"/>
        <v>101.71875</v>
      </c>
    </row>
    <row r="1695" spans="10:11" ht="12.75">
      <c r="J1695" s="15">
        <v>141.875</v>
      </c>
      <c r="K1695" s="15">
        <f t="shared" si="33"/>
        <v>101.78125</v>
      </c>
    </row>
    <row r="1696" spans="10:11" ht="12.75">
      <c r="J1696" s="15">
        <v>141.9375</v>
      </c>
      <c r="K1696" s="15">
        <f t="shared" si="33"/>
        <v>101.84375</v>
      </c>
    </row>
    <row r="1697" spans="10:11" ht="12.75">
      <c r="J1697" s="15">
        <v>142</v>
      </c>
      <c r="K1697" s="15">
        <f t="shared" si="33"/>
        <v>101.90625</v>
      </c>
    </row>
    <row r="1698" spans="10:11" ht="12.75">
      <c r="J1698" s="15">
        <v>142.0625</v>
      </c>
      <c r="K1698" s="15">
        <f t="shared" si="33"/>
        <v>101.96875</v>
      </c>
    </row>
    <row r="1699" spans="10:11" ht="12.75">
      <c r="J1699" s="15">
        <v>142.125</v>
      </c>
      <c r="K1699" s="15">
        <f t="shared" si="33"/>
        <v>102.03125</v>
      </c>
    </row>
    <row r="1700" spans="10:11" ht="12.75">
      <c r="J1700" s="15">
        <v>142.1875</v>
      </c>
      <c r="K1700" s="15">
        <f t="shared" si="33"/>
        <v>102.09375</v>
      </c>
    </row>
    <row r="1701" spans="10:11" ht="12.75">
      <c r="J1701" s="15">
        <v>142.25</v>
      </c>
      <c r="K1701" s="15">
        <f t="shared" si="33"/>
        <v>102.15625</v>
      </c>
    </row>
    <row r="1702" spans="10:11" ht="12.75">
      <c r="J1702" s="15">
        <v>142.3125</v>
      </c>
      <c r="K1702" s="15">
        <f t="shared" si="33"/>
        <v>102.21875</v>
      </c>
    </row>
    <row r="1703" spans="10:11" ht="12.75">
      <c r="J1703" s="15">
        <v>142.375</v>
      </c>
      <c r="K1703" s="15">
        <f t="shared" si="33"/>
        <v>102.28125</v>
      </c>
    </row>
    <row r="1704" spans="10:11" ht="12.75">
      <c r="J1704" s="15">
        <v>142.4375</v>
      </c>
      <c r="K1704" s="15">
        <f t="shared" si="33"/>
        <v>102.34375</v>
      </c>
    </row>
    <row r="1705" spans="10:11" ht="12.75">
      <c r="J1705" s="15">
        <v>142.5</v>
      </c>
      <c r="K1705" s="15">
        <f t="shared" si="33"/>
        <v>102.40625</v>
      </c>
    </row>
    <row r="1706" spans="10:11" ht="12.75">
      <c r="J1706" s="15">
        <v>142.5625</v>
      </c>
      <c r="K1706" s="15">
        <f t="shared" si="33"/>
        <v>102.46875</v>
      </c>
    </row>
    <row r="1707" spans="10:11" ht="12.75">
      <c r="J1707" s="15">
        <v>142.625</v>
      </c>
      <c r="K1707" s="15">
        <f t="shared" si="33"/>
        <v>102.53125</v>
      </c>
    </row>
    <row r="1708" spans="10:11" ht="12.75">
      <c r="J1708" s="15">
        <v>142.6875</v>
      </c>
      <c r="K1708" s="15">
        <f t="shared" si="33"/>
        <v>102.59375</v>
      </c>
    </row>
    <row r="1709" spans="10:11" ht="12.75">
      <c r="J1709" s="15">
        <v>142.75</v>
      </c>
      <c r="K1709" s="15">
        <f t="shared" si="33"/>
        <v>102.65625</v>
      </c>
    </row>
    <row r="1710" spans="10:11" ht="12.75">
      <c r="J1710" s="15">
        <v>142.8125</v>
      </c>
      <c r="K1710" s="15">
        <f t="shared" si="33"/>
        <v>102.71875</v>
      </c>
    </row>
    <row r="1711" spans="10:11" ht="12.75">
      <c r="J1711" s="15">
        <v>142.875</v>
      </c>
      <c r="K1711" s="15">
        <f t="shared" si="33"/>
        <v>102.78125</v>
      </c>
    </row>
    <row r="1712" spans="10:11" ht="12.75">
      <c r="J1712" s="15">
        <v>142.9375</v>
      </c>
      <c r="K1712" s="15">
        <f t="shared" si="33"/>
        <v>102.84375</v>
      </c>
    </row>
    <row r="1713" spans="10:11" ht="12.75">
      <c r="J1713" s="15">
        <v>143</v>
      </c>
      <c r="K1713" s="15">
        <f t="shared" si="33"/>
        <v>102.90625</v>
      </c>
    </row>
    <row r="1714" spans="10:11" ht="12.75">
      <c r="J1714" s="15">
        <v>143.0625</v>
      </c>
      <c r="K1714" s="15">
        <f t="shared" si="33"/>
        <v>102.96875</v>
      </c>
    </row>
    <row r="1715" spans="10:11" ht="12.75">
      <c r="J1715" s="15">
        <v>143.125</v>
      </c>
      <c r="K1715" s="15">
        <f t="shared" si="33"/>
        <v>103.03125</v>
      </c>
    </row>
    <row r="1716" spans="10:11" ht="12.75">
      <c r="J1716" s="15">
        <v>143.1875</v>
      </c>
      <c r="K1716" s="15">
        <f t="shared" si="33"/>
        <v>103.09375</v>
      </c>
    </row>
    <row r="1717" spans="10:11" ht="12.75">
      <c r="J1717" s="15">
        <v>143.25</v>
      </c>
      <c r="K1717" s="15">
        <f t="shared" si="33"/>
        <v>103.15625</v>
      </c>
    </row>
    <row r="1718" spans="10:11" ht="12.75">
      <c r="J1718" s="15">
        <v>143.3125</v>
      </c>
      <c r="K1718" s="15">
        <f t="shared" si="33"/>
        <v>103.21875</v>
      </c>
    </row>
    <row r="1719" spans="10:11" ht="12.75">
      <c r="J1719" s="15">
        <v>143.375</v>
      </c>
      <c r="K1719" s="15">
        <f t="shared" si="33"/>
        <v>103.28125</v>
      </c>
    </row>
    <row r="1720" spans="10:11" ht="12.75">
      <c r="J1720" s="15">
        <v>143.4375</v>
      </c>
      <c r="K1720" s="15">
        <f t="shared" si="33"/>
        <v>103.34375</v>
      </c>
    </row>
    <row r="1721" spans="10:11" ht="12.75">
      <c r="J1721" s="15">
        <v>143.5</v>
      </c>
      <c r="K1721" s="15">
        <f t="shared" si="33"/>
        <v>103.40625</v>
      </c>
    </row>
    <row r="1722" spans="10:11" ht="12.75">
      <c r="J1722" s="15">
        <v>143.5625</v>
      </c>
      <c r="K1722" s="15">
        <f t="shared" si="33"/>
        <v>103.46875</v>
      </c>
    </row>
    <row r="1723" spans="10:11" ht="12.75">
      <c r="J1723" s="15">
        <v>143.625</v>
      </c>
      <c r="K1723" s="15">
        <f t="shared" si="33"/>
        <v>103.53125</v>
      </c>
    </row>
    <row r="1724" spans="10:11" ht="12.75">
      <c r="J1724" s="15">
        <v>143.6875</v>
      </c>
      <c r="K1724" s="15">
        <f t="shared" si="33"/>
        <v>103.59375</v>
      </c>
    </row>
    <row r="1725" spans="10:11" ht="12.75">
      <c r="J1725" s="15">
        <v>143.75</v>
      </c>
      <c r="K1725" s="15">
        <f t="shared" si="33"/>
        <v>103.65625</v>
      </c>
    </row>
    <row r="1726" spans="10:11" ht="12.75">
      <c r="J1726" s="15">
        <v>143.8125</v>
      </c>
      <c r="K1726" s="15">
        <f t="shared" si="33"/>
        <v>103.71875</v>
      </c>
    </row>
    <row r="1727" spans="10:11" ht="12.75">
      <c r="J1727" s="15">
        <v>143.875</v>
      </c>
      <c r="K1727" s="15">
        <f t="shared" si="33"/>
        <v>103.78125</v>
      </c>
    </row>
    <row r="1728" spans="10:11" ht="12.75">
      <c r="J1728" s="15">
        <v>143.9375</v>
      </c>
      <c r="K1728" s="15">
        <f t="shared" si="33"/>
        <v>103.84375</v>
      </c>
    </row>
    <row r="1729" spans="10:11" ht="12.75">
      <c r="J1729" s="15">
        <v>144</v>
      </c>
      <c r="K1729" s="15">
        <f t="shared" si="33"/>
        <v>103.90625</v>
      </c>
    </row>
    <row r="1730" spans="10:11" ht="12.75">
      <c r="J1730" s="15">
        <v>144.0625</v>
      </c>
      <c r="K1730" s="15">
        <f aca="true" t="shared" si="34" ref="K1730:K1768">J1730-40.09375</f>
        <v>103.96875</v>
      </c>
    </row>
    <row r="1731" spans="10:11" ht="12.75">
      <c r="J1731" s="15">
        <v>144.125</v>
      </c>
      <c r="K1731" s="15">
        <f t="shared" si="34"/>
        <v>104.03125</v>
      </c>
    </row>
    <row r="1732" spans="10:11" ht="12.75">
      <c r="J1732" s="15">
        <v>144.1875</v>
      </c>
      <c r="K1732" s="15">
        <f t="shared" si="34"/>
        <v>104.09375</v>
      </c>
    </row>
    <row r="1733" spans="10:11" ht="12.75">
      <c r="J1733" s="15">
        <v>144.25</v>
      </c>
      <c r="K1733" s="15">
        <f t="shared" si="34"/>
        <v>104.15625</v>
      </c>
    </row>
    <row r="1734" spans="10:11" ht="12.75">
      <c r="J1734" s="15">
        <v>144.3125</v>
      </c>
      <c r="K1734" s="15">
        <f t="shared" si="34"/>
        <v>104.21875</v>
      </c>
    </row>
    <row r="1735" spans="10:11" ht="12.75">
      <c r="J1735" s="15">
        <v>144.375</v>
      </c>
      <c r="K1735" s="15">
        <f t="shared" si="34"/>
        <v>104.28125</v>
      </c>
    </row>
    <row r="1736" spans="10:11" ht="12.75">
      <c r="J1736" s="15">
        <v>144.4375</v>
      </c>
      <c r="K1736" s="15">
        <f t="shared" si="34"/>
        <v>104.34375</v>
      </c>
    </row>
    <row r="1737" spans="10:11" ht="12.75">
      <c r="J1737" s="15">
        <v>144.5</v>
      </c>
      <c r="K1737" s="15">
        <f t="shared" si="34"/>
        <v>104.40625</v>
      </c>
    </row>
    <row r="1738" spans="10:11" ht="12.75">
      <c r="J1738" s="15">
        <v>144.5625</v>
      </c>
      <c r="K1738" s="15">
        <f t="shared" si="34"/>
        <v>104.46875</v>
      </c>
    </row>
    <row r="1739" spans="10:11" ht="12.75">
      <c r="J1739" s="15">
        <v>144.625</v>
      </c>
      <c r="K1739" s="15">
        <f t="shared" si="34"/>
        <v>104.53125</v>
      </c>
    </row>
    <row r="1740" spans="10:11" ht="12.75">
      <c r="J1740" s="15">
        <v>144.6875</v>
      </c>
      <c r="K1740" s="15">
        <f t="shared" si="34"/>
        <v>104.59375</v>
      </c>
    </row>
    <row r="1741" spans="10:11" ht="12.75">
      <c r="J1741" s="15">
        <v>144.75</v>
      </c>
      <c r="K1741" s="15">
        <f t="shared" si="34"/>
        <v>104.65625</v>
      </c>
    </row>
    <row r="1742" spans="10:11" ht="12.75">
      <c r="J1742" s="15">
        <v>144.8125</v>
      </c>
      <c r="K1742" s="15">
        <f t="shared" si="34"/>
        <v>104.71875</v>
      </c>
    </row>
    <row r="1743" spans="10:11" ht="12.75">
      <c r="J1743" s="15">
        <v>144.875</v>
      </c>
      <c r="K1743" s="15">
        <f t="shared" si="34"/>
        <v>104.78125</v>
      </c>
    </row>
    <row r="1744" spans="10:11" ht="12.75">
      <c r="J1744" s="15">
        <v>144.9375</v>
      </c>
      <c r="K1744" s="15">
        <f t="shared" si="34"/>
        <v>104.84375</v>
      </c>
    </row>
    <row r="1745" spans="10:11" ht="12.75">
      <c r="J1745" s="15">
        <v>145</v>
      </c>
      <c r="K1745" s="15">
        <f t="shared" si="34"/>
        <v>104.90625</v>
      </c>
    </row>
    <row r="1746" spans="10:11" ht="12.75">
      <c r="J1746" s="15">
        <v>145.0625</v>
      </c>
      <c r="K1746" s="15">
        <f t="shared" si="34"/>
        <v>104.96875</v>
      </c>
    </row>
    <row r="1747" spans="10:11" ht="12.75">
      <c r="J1747" s="15">
        <v>145.125</v>
      </c>
      <c r="K1747" s="15">
        <f t="shared" si="34"/>
        <v>105.03125</v>
      </c>
    </row>
    <row r="1748" spans="10:11" ht="12.75">
      <c r="J1748" s="15">
        <v>145.1875</v>
      </c>
      <c r="K1748" s="15">
        <f t="shared" si="34"/>
        <v>105.09375</v>
      </c>
    </row>
    <row r="1749" spans="10:11" ht="12.75">
      <c r="J1749" s="15">
        <v>145.25</v>
      </c>
      <c r="K1749" s="15">
        <f t="shared" si="34"/>
        <v>105.15625</v>
      </c>
    </row>
    <row r="1750" spans="10:11" ht="12.75">
      <c r="J1750" s="15">
        <v>145.3125</v>
      </c>
      <c r="K1750" s="15">
        <f t="shared" si="34"/>
        <v>105.21875</v>
      </c>
    </row>
    <row r="1751" spans="10:11" ht="12.75">
      <c r="J1751" s="15">
        <v>145.375</v>
      </c>
      <c r="K1751" s="15">
        <f t="shared" si="34"/>
        <v>105.28125</v>
      </c>
    </row>
    <row r="1752" spans="10:11" ht="12.75">
      <c r="J1752" s="15">
        <v>145.4375</v>
      </c>
      <c r="K1752" s="15">
        <f t="shared" si="34"/>
        <v>105.34375</v>
      </c>
    </row>
    <row r="1753" spans="10:11" ht="12.75">
      <c r="J1753" s="15">
        <v>145.5</v>
      </c>
      <c r="K1753" s="15">
        <f t="shared" si="34"/>
        <v>105.40625</v>
      </c>
    </row>
    <row r="1754" spans="10:11" ht="12.75">
      <c r="J1754" s="15">
        <v>145.5625</v>
      </c>
      <c r="K1754" s="15">
        <f t="shared" si="34"/>
        <v>105.46875</v>
      </c>
    </row>
    <row r="1755" spans="10:11" ht="12.75">
      <c r="J1755" s="15">
        <v>145.625</v>
      </c>
      <c r="K1755" s="15">
        <f t="shared" si="34"/>
        <v>105.53125</v>
      </c>
    </row>
    <row r="1756" spans="10:11" ht="12.75">
      <c r="J1756" s="15">
        <v>145.6875</v>
      </c>
      <c r="K1756" s="15">
        <f t="shared" si="34"/>
        <v>105.59375</v>
      </c>
    </row>
    <row r="1757" spans="10:11" ht="12.75">
      <c r="J1757" s="15">
        <v>145.75</v>
      </c>
      <c r="K1757" s="15">
        <f t="shared" si="34"/>
        <v>105.65625</v>
      </c>
    </row>
    <row r="1758" spans="10:11" ht="12.75">
      <c r="J1758" s="15">
        <v>145.8125</v>
      </c>
      <c r="K1758" s="15">
        <f t="shared" si="34"/>
        <v>105.71875</v>
      </c>
    </row>
    <row r="1759" spans="10:11" ht="12.75">
      <c r="J1759" s="15">
        <v>145.875</v>
      </c>
      <c r="K1759" s="15">
        <f t="shared" si="34"/>
        <v>105.78125</v>
      </c>
    </row>
    <row r="1760" spans="10:11" ht="12.75">
      <c r="J1760" s="15">
        <v>145.9375</v>
      </c>
      <c r="K1760" s="15">
        <f t="shared" si="34"/>
        <v>105.84375</v>
      </c>
    </row>
    <row r="1761" spans="10:11" ht="12.75">
      <c r="J1761" s="15">
        <v>146</v>
      </c>
      <c r="K1761" s="15">
        <f t="shared" si="34"/>
        <v>105.90625</v>
      </c>
    </row>
    <row r="1762" spans="10:11" ht="12.75">
      <c r="J1762" s="15">
        <v>146.0625</v>
      </c>
      <c r="K1762" s="15">
        <f t="shared" si="34"/>
        <v>105.96875</v>
      </c>
    </row>
    <row r="1763" spans="10:11" ht="12.75">
      <c r="J1763" s="15">
        <v>146.125</v>
      </c>
      <c r="K1763" s="15">
        <f t="shared" si="34"/>
        <v>106.03125</v>
      </c>
    </row>
    <row r="1764" spans="10:11" ht="12.75">
      <c r="J1764" s="15">
        <v>146.1875</v>
      </c>
      <c r="K1764" s="15">
        <f t="shared" si="34"/>
        <v>106.09375</v>
      </c>
    </row>
    <row r="1765" spans="10:11" ht="12.75">
      <c r="J1765" s="15">
        <v>146.25</v>
      </c>
      <c r="K1765" s="15">
        <f t="shared" si="34"/>
        <v>106.15625</v>
      </c>
    </row>
    <row r="1766" spans="10:11" ht="12.75">
      <c r="J1766" s="15">
        <v>146.3125</v>
      </c>
      <c r="K1766" s="15">
        <f t="shared" si="34"/>
        <v>106.21875</v>
      </c>
    </row>
    <row r="1767" spans="10:11" ht="12.75">
      <c r="J1767" s="15">
        <v>146.375</v>
      </c>
      <c r="K1767" s="15">
        <f t="shared" si="34"/>
        <v>106.28125</v>
      </c>
    </row>
    <row r="1768" spans="10:11" ht="12.75">
      <c r="J1768" s="15">
        <v>146.4375</v>
      </c>
      <c r="K1768" s="15">
        <f t="shared" si="34"/>
        <v>106.34375</v>
      </c>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F65"/>
  <sheetViews>
    <sheetView zoomScalePageLayoutView="0" workbookViewId="0" topLeftCell="A1">
      <selection activeCell="N56" sqref="N56"/>
    </sheetView>
  </sheetViews>
  <sheetFormatPr defaultColWidth="9.140625" defaultRowHeight="12.75"/>
  <sheetData>
    <row r="1" spans="2:6" ht="12.75">
      <c r="B1" t="s">
        <v>50</v>
      </c>
      <c r="C1">
        <v>3.5</v>
      </c>
      <c r="D1">
        <v>4</v>
      </c>
      <c r="E1">
        <v>4.5</v>
      </c>
      <c r="F1">
        <v>5</v>
      </c>
    </row>
    <row r="2" spans="1:6" ht="12.75">
      <c r="A2">
        <v>36.1875</v>
      </c>
      <c r="B2">
        <v>4.84375</v>
      </c>
      <c r="C2" t="s">
        <v>112</v>
      </c>
      <c r="D2" t="s">
        <v>112</v>
      </c>
      <c r="E2" t="s">
        <v>112</v>
      </c>
      <c r="F2" t="s">
        <v>112</v>
      </c>
    </row>
    <row r="3" spans="1:6" ht="12.75">
      <c r="A3">
        <v>37.1875</v>
      </c>
      <c r="B3">
        <v>4.84375</v>
      </c>
      <c r="C3" t="s">
        <v>112</v>
      </c>
      <c r="D3" t="s">
        <v>112</v>
      </c>
      <c r="E3" t="s">
        <v>112</v>
      </c>
      <c r="F3" t="s">
        <v>112</v>
      </c>
    </row>
    <row r="4" spans="1:6" ht="12.75">
      <c r="A4">
        <v>38.1875</v>
      </c>
      <c r="B4">
        <v>4.84375</v>
      </c>
      <c r="C4" t="s">
        <v>112</v>
      </c>
      <c r="D4" t="s">
        <v>112</v>
      </c>
      <c r="E4" t="s">
        <v>112</v>
      </c>
      <c r="F4" t="s">
        <v>112</v>
      </c>
    </row>
    <row r="5" spans="1:6" ht="12.75">
      <c r="A5">
        <v>39.1875</v>
      </c>
      <c r="B5">
        <v>4.84375</v>
      </c>
      <c r="C5" t="s">
        <v>112</v>
      </c>
      <c r="D5" t="s">
        <v>112</v>
      </c>
      <c r="E5" t="s">
        <v>112</v>
      </c>
      <c r="F5" t="s">
        <v>112</v>
      </c>
    </row>
    <row r="6" spans="1:6" ht="12.75">
      <c r="A6">
        <v>40.1875</v>
      </c>
      <c r="B6">
        <v>4.84375</v>
      </c>
      <c r="C6" t="s">
        <v>112</v>
      </c>
      <c r="D6" t="s">
        <v>112</v>
      </c>
      <c r="E6" t="s">
        <v>112</v>
      </c>
      <c r="F6" t="s">
        <v>112</v>
      </c>
    </row>
    <row r="7" spans="1:6" ht="12.75">
      <c r="A7">
        <v>41.1875</v>
      </c>
      <c r="B7">
        <v>4.84375</v>
      </c>
      <c r="C7" t="s">
        <v>112</v>
      </c>
      <c r="D7" t="s">
        <v>112</v>
      </c>
      <c r="E7" t="s">
        <v>112</v>
      </c>
      <c r="F7" t="s">
        <v>112</v>
      </c>
    </row>
    <row r="8" spans="1:6" ht="12.75">
      <c r="A8">
        <v>42.1875</v>
      </c>
      <c r="B8">
        <v>4.84375</v>
      </c>
      <c r="C8" t="s">
        <v>112</v>
      </c>
      <c r="D8" t="s">
        <v>112</v>
      </c>
      <c r="E8" t="s">
        <v>112</v>
      </c>
      <c r="F8" t="s">
        <v>112</v>
      </c>
    </row>
    <row r="9" spans="1:6" ht="12.75">
      <c r="A9">
        <v>43.1875</v>
      </c>
      <c r="B9">
        <v>4.84375</v>
      </c>
      <c r="C9" t="s">
        <v>112</v>
      </c>
      <c r="D9" t="s">
        <v>112</v>
      </c>
      <c r="E9" t="s">
        <v>112</v>
      </c>
      <c r="F9" t="s">
        <v>112</v>
      </c>
    </row>
    <row r="10" spans="1:6" ht="12.75">
      <c r="A10">
        <v>44.1875</v>
      </c>
      <c r="B10">
        <v>4.84375</v>
      </c>
      <c r="C10" t="s">
        <v>112</v>
      </c>
      <c r="D10" t="s">
        <v>112</v>
      </c>
      <c r="E10" t="s">
        <v>112</v>
      </c>
      <c r="F10" t="s">
        <v>112</v>
      </c>
    </row>
    <row r="11" spans="1:6" ht="12.75">
      <c r="A11">
        <v>45.1875</v>
      </c>
      <c r="B11">
        <v>4.84375</v>
      </c>
      <c r="C11" t="s">
        <v>112</v>
      </c>
      <c r="D11" t="s">
        <v>112</v>
      </c>
      <c r="E11" t="s">
        <v>112</v>
      </c>
      <c r="F11" t="s">
        <v>112</v>
      </c>
    </row>
    <row r="12" spans="1:6" ht="12.75">
      <c r="A12">
        <v>46.1875</v>
      </c>
      <c r="B12">
        <v>4.84375</v>
      </c>
      <c r="C12" t="s">
        <v>112</v>
      </c>
      <c r="D12" t="s">
        <v>112</v>
      </c>
      <c r="E12" t="s">
        <v>112</v>
      </c>
      <c r="F12" t="s">
        <v>112</v>
      </c>
    </row>
    <row r="13" spans="1:6" ht="12.75">
      <c r="A13">
        <v>47.1875</v>
      </c>
      <c r="B13">
        <v>4.84375</v>
      </c>
      <c r="C13" t="s">
        <v>112</v>
      </c>
      <c r="D13" t="s">
        <v>112</v>
      </c>
      <c r="E13" t="s">
        <v>112</v>
      </c>
      <c r="F13" t="s">
        <v>112</v>
      </c>
    </row>
    <row r="14" spans="1:6" ht="12.75">
      <c r="A14">
        <v>48.1875</v>
      </c>
      <c r="B14">
        <v>4.84375</v>
      </c>
      <c r="C14" t="s">
        <v>112</v>
      </c>
      <c r="D14" t="s">
        <v>112</v>
      </c>
      <c r="E14" t="s">
        <v>112</v>
      </c>
      <c r="F14" t="s">
        <v>112</v>
      </c>
    </row>
    <row r="15" spans="1:6" ht="12.75">
      <c r="A15">
        <v>49.1875</v>
      </c>
      <c r="B15">
        <v>4.84375</v>
      </c>
      <c r="C15" t="s">
        <v>112</v>
      </c>
      <c r="D15" t="s">
        <v>112</v>
      </c>
      <c r="E15" t="s">
        <v>112</v>
      </c>
      <c r="F15" t="s">
        <v>112</v>
      </c>
    </row>
    <row r="16" spans="1:6" ht="12.75">
      <c r="A16">
        <v>50.1875</v>
      </c>
      <c r="B16">
        <v>4.84375</v>
      </c>
      <c r="C16" t="s">
        <v>112</v>
      </c>
      <c r="D16" t="s">
        <v>112</v>
      </c>
      <c r="E16" t="s">
        <v>112</v>
      </c>
      <c r="F16" t="s">
        <v>112</v>
      </c>
    </row>
    <row r="17" spans="1:6" ht="12.75">
      <c r="A17">
        <v>51.1875</v>
      </c>
      <c r="B17">
        <v>4.84375</v>
      </c>
      <c r="C17" t="s">
        <v>112</v>
      </c>
      <c r="D17" t="s">
        <v>112</v>
      </c>
      <c r="E17" t="s">
        <v>112</v>
      </c>
      <c r="F17" t="s">
        <v>112</v>
      </c>
    </row>
    <row r="18" spans="1:6" ht="12.75">
      <c r="A18">
        <v>52.1875</v>
      </c>
      <c r="B18">
        <v>4.84375</v>
      </c>
      <c r="C18" t="s">
        <v>112</v>
      </c>
      <c r="D18" t="s">
        <v>112</v>
      </c>
      <c r="E18" t="s">
        <v>112</v>
      </c>
      <c r="F18" t="s">
        <v>112</v>
      </c>
    </row>
    <row r="19" spans="1:6" ht="12.75">
      <c r="A19">
        <v>53.1875</v>
      </c>
      <c r="B19">
        <v>4.84375</v>
      </c>
      <c r="C19" t="s">
        <v>112</v>
      </c>
      <c r="D19" t="s">
        <v>112</v>
      </c>
      <c r="E19" t="s">
        <v>112</v>
      </c>
      <c r="F19" t="s">
        <v>112</v>
      </c>
    </row>
    <row r="20" spans="1:6" ht="12.75">
      <c r="A20">
        <v>54.1875</v>
      </c>
      <c r="B20">
        <v>4.84375</v>
      </c>
      <c r="C20" t="s">
        <v>112</v>
      </c>
      <c r="D20" t="s">
        <v>112</v>
      </c>
      <c r="E20" t="s">
        <v>112</v>
      </c>
      <c r="F20" t="s">
        <v>112</v>
      </c>
    </row>
    <row r="21" spans="1:6" ht="12.75">
      <c r="A21">
        <v>55.1875</v>
      </c>
      <c r="B21">
        <v>4.84375</v>
      </c>
      <c r="C21" t="s">
        <v>112</v>
      </c>
      <c r="D21" t="s">
        <v>112</v>
      </c>
      <c r="E21" t="s">
        <v>112</v>
      </c>
      <c r="F21" t="s">
        <v>112</v>
      </c>
    </row>
    <row r="22" spans="1:6" ht="12.75">
      <c r="A22">
        <v>56.1875</v>
      </c>
      <c r="B22">
        <v>4.84375</v>
      </c>
      <c r="C22" t="s">
        <v>112</v>
      </c>
      <c r="D22" t="s">
        <v>112</v>
      </c>
      <c r="E22" t="s">
        <v>112</v>
      </c>
      <c r="F22" t="s">
        <v>112</v>
      </c>
    </row>
    <row r="23" spans="1:6" ht="12.75">
      <c r="A23">
        <v>57.1875</v>
      </c>
      <c r="B23">
        <v>4.84375</v>
      </c>
      <c r="C23" t="s">
        <v>112</v>
      </c>
      <c r="D23" t="s">
        <v>112</v>
      </c>
      <c r="E23" t="s">
        <v>112</v>
      </c>
      <c r="F23" t="s">
        <v>112</v>
      </c>
    </row>
    <row r="24" spans="1:6" ht="12.75">
      <c r="A24">
        <v>58.1875</v>
      </c>
      <c r="B24">
        <v>4.84375</v>
      </c>
      <c r="C24">
        <v>8</v>
      </c>
      <c r="D24">
        <v>7.5</v>
      </c>
      <c r="E24">
        <v>7</v>
      </c>
      <c r="F24">
        <v>6.5</v>
      </c>
    </row>
    <row r="25" spans="1:6" ht="12.75">
      <c r="A25">
        <v>59.1875</v>
      </c>
      <c r="B25">
        <v>4.84375</v>
      </c>
      <c r="C25">
        <v>9</v>
      </c>
      <c r="D25">
        <v>8.5</v>
      </c>
      <c r="E25">
        <v>8</v>
      </c>
      <c r="F25">
        <v>7.5</v>
      </c>
    </row>
    <row r="26" spans="1:6" ht="12.75">
      <c r="A26">
        <v>60.1875</v>
      </c>
      <c r="B26">
        <v>4.84375</v>
      </c>
      <c r="C26">
        <v>10</v>
      </c>
      <c r="D26">
        <v>9.5</v>
      </c>
      <c r="E26">
        <v>9</v>
      </c>
      <c r="F26">
        <v>8.5</v>
      </c>
    </row>
    <row r="27" spans="1:6" ht="12.75">
      <c r="A27">
        <v>61.1875</v>
      </c>
      <c r="B27">
        <v>4.84375</v>
      </c>
      <c r="C27">
        <v>11</v>
      </c>
      <c r="D27">
        <v>10.5</v>
      </c>
      <c r="E27">
        <v>10</v>
      </c>
      <c r="F27">
        <v>9.5</v>
      </c>
    </row>
    <row r="28" spans="1:6" ht="12.75">
      <c r="A28">
        <v>62.1875</v>
      </c>
      <c r="B28">
        <v>4.84375</v>
      </c>
      <c r="C28">
        <v>12</v>
      </c>
      <c r="D28">
        <v>11.5</v>
      </c>
      <c r="E28">
        <v>11</v>
      </c>
      <c r="F28">
        <v>10.5</v>
      </c>
    </row>
    <row r="29" spans="1:6" ht="12.75">
      <c r="A29">
        <v>63.1875</v>
      </c>
      <c r="B29">
        <v>4.84375</v>
      </c>
      <c r="C29">
        <v>13</v>
      </c>
      <c r="D29">
        <v>12.5</v>
      </c>
      <c r="E29">
        <v>12</v>
      </c>
      <c r="F29">
        <v>11.5</v>
      </c>
    </row>
    <row r="30" spans="1:6" ht="12.75">
      <c r="A30">
        <v>64.1875</v>
      </c>
      <c r="B30">
        <v>4.84375</v>
      </c>
      <c r="C30">
        <v>14</v>
      </c>
      <c r="D30">
        <v>13.5</v>
      </c>
      <c r="E30">
        <v>13</v>
      </c>
      <c r="F30">
        <v>12.5</v>
      </c>
    </row>
    <row r="31" spans="1:6" ht="12.75">
      <c r="A31">
        <v>65.1875</v>
      </c>
      <c r="B31">
        <v>4.84375</v>
      </c>
      <c r="C31">
        <v>15</v>
      </c>
      <c r="D31">
        <v>14.5</v>
      </c>
      <c r="E31">
        <v>14</v>
      </c>
      <c r="F31">
        <v>13.5</v>
      </c>
    </row>
    <row r="32" spans="1:6" ht="12.75">
      <c r="A32">
        <v>66.1875</v>
      </c>
      <c r="B32">
        <v>4.84375</v>
      </c>
      <c r="C32">
        <v>16</v>
      </c>
      <c r="D32">
        <v>15.5</v>
      </c>
      <c r="E32">
        <v>15</v>
      </c>
      <c r="F32">
        <v>14.5</v>
      </c>
    </row>
    <row r="33" spans="1:6" ht="12.75">
      <c r="A33">
        <v>67.1875</v>
      </c>
      <c r="B33">
        <v>4.84375</v>
      </c>
      <c r="C33">
        <v>17</v>
      </c>
      <c r="D33">
        <v>16.5</v>
      </c>
      <c r="E33">
        <v>16</v>
      </c>
      <c r="F33">
        <v>15.5</v>
      </c>
    </row>
    <row r="34" spans="1:6" ht="12.75">
      <c r="A34">
        <v>68.1875</v>
      </c>
      <c r="B34">
        <v>4.84375</v>
      </c>
      <c r="C34">
        <v>18</v>
      </c>
      <c r="D34">
        <v>17.5</v>
      </c>
      <c r="E34">
        <v>17</v>
      </c>
      <c r="F34">
        <v>16.5</v>
      </c>
    </row>
    <row r="35" spans="1:6" ht="12.75">
      <c r="A35">
        <v>69.1875</v>
      </c>
      <c r="B35">
        <v>4.84375</v>
      </c>
      <c r="C35">
        <v>19</v>
      </c>
      <c r="D35">
        <v>18.5</v>
      </c>
      <c r="E35">
        <v>18</v>
      </c>
      <c r="F35">
        <v>17.5</v>
      </c>
    </row>
    <row r="36" spans="1:6" ht="12.75">
      <c r="A36">
        <v>70.1875</v>
      </c>
      <c r="B36">
        <v>4.84375</v>
      </c>
      <c r="C36">
        <v>20</v>
      </c>
      <c r="D36">
        <v>19.5</v>
      </c>
      <c r="E36">
        <v>19</v>
      </c>
      <c r="F36">
        <v>18.5</v>
      </c>
    </row>
    <row r="37" spans="1:6" ht="12.75">
      <c r="A37">
        <v>71.1875</v>
      </c>
      <c r="B37">
        <v>4.84375</v>
      </c>
      <c r="C37">
        <v>21</v>
      </c>
      <c r="D37">
        <v>20.5</v>
      </c>
      <c r="E37">
        <v>20</v>
      </c>
      <c r="F37">
        <v>19.5</v>
      </c>
    </row>
    <row r="38" spans="1:6" ht="12.75">
      <c r="A38" s="56">
        <v>72.1875</v>
      </c>
      <c r="B38">
        <v>4.84375</v>
      </c>
      <c r="C38">
        <v>22</v>
      </c>
      <c r="D38">
        <f>C38-0.5</f>
        <v>21.5</v>
      </c>
      <c r="E38">
        <f>D38-0.5</f>
        <v>21</v>
      </c>
      <c r="F38">
        <f>E38-0.5</f>
        <v>20.5</v>
      </c>
    </row>
    <row r="39" spans="1:6" ht="12.75">
      <c r="A39" s="56">
        <v>73.1875</v>
      </c>
      <c r="B39">
        <v>4.84375</v>
      </c>
      <c r="C39">
        <v>23</v>
      </c>
      <c r="D39">
        <v>22.5</v>
      </c>
      <c r="E39">
        <v>22</v>
      </c>
      <c r="F39">
        <v>21.5</v>
      </c>
    </row>
    <row r="40" spans="1:6" ht="12.75">
      <c r="A40" s="56">
        <v>74.1875</v>
      </c>
      <c r="B40">
        <v>4.84375</v>
      </c>
      <c r="C40">
        <v>24</v>
      </c>
      <c r="D40">
        <v>23.5</v>
      </c>
      <c r="E40">
        <v>23</v>
      </c>
      <c r="F40">
        <v>22.5</v>
      </c>
    </row>
    <row r="41" spans="1:6" ht="12.75">
      <c r="A41" s="56">
        <v>75.1875</v>
      </c>
      <c r="B41">
        <v>4.84375</v>
      </c>
      <c r="C41">
        <v>25</v>
      </c>
      <c r="D41">
        <v>24.5</v>
      </c>
      <c r="E41">
        <v>24</v>
      </c>
      <c r="F41">
        <v>23.5</v>
      </c>
    </row>
    <row r="42" spans="1:6" ht="12.75">
      <c r="A42" s="56">
        <v>76.1875</v>
      </c>
      <c r="B42">
        <v>4.84375</v>
      </c>
      <c r="C42">
        <v>26</v>
      </c>
      <c r="D42">
        <v>25.5</v>
      </c>
      <c r="E42">
        <v>25</v>
      </c>
      <c r="F42">
        <v>24.5</v>
      </c>
    </row>
    <row r="43" spans="1:6" ht="12.75">
      <c r="A43" s="56">
        <v>77.1875</v>
      </c>
      <c r="B43">
        <v>4.84375</v>
      </c>
      <c r="C43">
        <v>27</v>
      </c>
      <c r="D43">
        <v>26.5</v>
      </c>
      <c r="E43">
        <v>26</v>
      </c>
      <c r="F43">
        <v>25.5</v>
      </c>
    </row>
    <row r="44" spans="1:6" ht="12.75">
      <c r="A44" s="56">
        <v>78.1875</v>
      </c>
      <c r="B44">
        <v>4.84375</v>
      </c>
      <c r="C44">
        <v>28</v>
      </c>
      <c r="D44">
        <v>27.5</v>
      </c>
      <c r="E44">
        <v>27</v>
      </c>
      <c r="F44">
        <v>26.5</v>
      </c>
    </row>
    <row r="45" spans="1:6" ht="12.75">
      <c r="A45" s="56">
        <v>79.1875</v>
      </c>
      <c r="B45">
        <v>4.84375</v>
      </c>
      <c r="C45">
        <v>29</v>
      </c>
      <c r="D45">
        <v>28.5</v>
      </c>
      <c r="E45">
        <v>28</v>
      </c>
      <c r="F45">
        <v>27.5</v>
      </c>
    </row>
    <row r="46" spans="1:6" ht="12.75">
      <c r="A46">
        <v>80.1875</v>
      </c>
      <c r="B46">
        <v>4.84375</v>
      </c>
      <c r="C46">
        <v>30</v>
      </c>
      <c r="D46">
        <f aca="true" t="shared" si="0" ref="D46:F65">C46-0.5</f>
        <v>29.5</v>
      </c>
      <c r="E46">
        <f t="shared" si="0"/>
        <v>29</v>
      </c>
      <c r="F46">
        <f t="shared" si="0"/>
        <v>28.5</v>
      </c>
    </row>
    <row r="47" spans="1:6" ht="12.75">
      <c r="A47">
        <v>81.1875</v>
      </c>
      <c r="B47">
        <v>4.84375</v>
      </c>
      <c r="C47">
        <v>31</v>
      </c>
      <c r="D47">
        <f t="shared" si="0"/>
        <v>30.5</v>
      </c>
      <c r="E47">
        <f t="shared" si="0"/>
        <v>30</v>
      </c>
      <c r="F47">
        <f t="shared" si="0"/>
        <v>29.5</v>
      </c>
    </row>
    <row r="48" spans="1:6" ht="12.75">
      <c r="A48">
        <v>82.1875</v>
      </c>
      <c r="B48">
        <v>4.84375</v>
      </c>
      <c r="C48">
        <v>32</v>
      </c>
      <c r="D48">
        <f t="shared" si="0"/>
        <v>31.5</v>
      </c>
      <c r="E48">
        <f t="shared" si="0"/>
        <v>31</v>
      </c>
      <c r="F48">
        <f t="shared" si="0"/>
        <v>30.5</v>
      </c>
    </row>
    <row r="49" spans="1:6" ht="12.75">
      <c r="A49">
        <v>84.1875</v>
      </c>
      <c r="B49">
        <v>4.84375</v>
      </c>
      <c r="C49">
        <v>34</v>
      </c>
      <c r="D49">
        <f t="shared" si="0"/>
        <v>33.5</v>
      </c>
      <c r="E49">
        <f t="shared" si="0"/>
        <v>33</v>
      </c>
      <c r="F49">
        <f t="shared" si="0"/>
        <v>32.5</v>
      </c>
    </row>
    <row r="50" spans="1:6" ht="12.75">
      <c r="A50">
        <v>86.1875</v>
      </c>
      <c r="B50">
        <v>4.84375</v>
      </c>
      <c r="C50">
        <v>36</v>
      </c>
      <c r="D50">
        <f t="shared" si="0"/>
        <v>35.5</v>
      </c>
      <c r="E50">
        <f t="shared" si="0"/>
        <v>35</v>
      </c>
      <c r="F50">
        <f t="shared" si="0"/>
        <v>34.5</v>
      </c>
    </row>
    <row r="51" spans="1:6" ht="12.75">
      <c r="A51">
        <f>A50+2</f>
        <v>88.1875</v>
      </c>
      <c r="B51">
        <v>4.84375</v>
      </c>
      <c r="C51">
        <f>C50+2</f>
        <v>38</v>
      </c>
      <c r="D51">
        <f t="shared" si="0"/>
        <v>37.5</v>
      </c>
      <c r="E51">
        <f t="shared" si="0"/>
        <v>37</v>
      </c>
      <c r="F51">
        <f t="shared" si="0"/>
        <v>36.5</v>
      </c>
    </row>
    <row r="52" spans="1:6" ht="12.75">
      <c r="A52">
        <f aca="true" t="shared" si="1" ref="A52:A63">A51+2</f>
        <v>90.1875</v>
      </c>
      <c r="B52">
        <v>4.84375</v>
      </c>
      <c r="C52">
        <f aca="true" t="shared" si="2" ref="C52:C63">C51+2</f>
        <v>40</v>
      </c>
      <c r="D52">
        <f t="shared" si="0"/>
        <v>39.5</v>
      </c>
      <c r="E52">
        <f t="shared" si="0"/>
        <v>39</v>
      </c>
      <c r="F52">
        <f t="shared" si="0"/>
        <v>38.5</v>
      </c>
    </row>
    <row r="53" spans="1:6" ht="12.75">
      <c r="A53">
        <f t="shared" si="1"/>
        <v>92.1875</v>
      </c>
      <c r="B53">
        <v>4.84375</v>
      </c>
      <c r="C53">
        <f t="shared" si="2"/>
        <v>42</v>
      </c>
      <c r="D53">
        <f t="shared" si="0"/>
        <v>41.5</v>
      </c>
      <c r="E53">
        <f t="shared" si="0"/>
        <v>41</v>
      </c>
      <c r="F53">
        <f t="shared" si="0"/>
        <v>40.5</v>
      </c>
    </row>
    <row r="54" spans="1:6" ht="12.75">
      <c r="A54">
        <f t="shared" si="1"/>
        <v>94.1875</v>
      </c>
      <c r="B54">
        <v>4.84375</v>
      </c>
      <c r="C54">
        <f t="shared" si="2"/>
        <v>44</v>
      </c>
      <c r="D54">
        <f t="shared" si="0"/>
        <v>43.5</v>
      </c>
      <c r="E54">
        <f t="shared" si="0"/>
        <v>43</v>
      </c>
      <c r="F54">
        <f t="shared" si="0"/>
        <v>42.5</v>
      </c>
    </row>
    <row r="55" spans="1:6" ht="12.75">
      <c r="A55">
        <f t="shared" si="1"/>
        <v>96.1875</v>
      </c>
      <c r="B55">
        <v>4.84375</v>
      </c>
      <c r="C55">
        <f t="shared" si="2"/>
        <v>46</v>
      </c>
      <c r="D55">
        <f t="shared" si="0"/>
        <v>45.5</v>
      </c>
      <c r="E55">
        <f t="shared" si="0"/>
        <v>45</v>
      </c>
      <c r="F55">
        <f t="shared" si="0"/>
        <v>44.5</v>
      </c>
    </row>
    <row r="56" spans="1:6" ht="12.75">
      <c r="A56">
        <f t="shared" si="1"/>
        <v>98.1875</v>
      </c>
      <c r="B56">
        <v>4.84375</v>
      </c>
      <c r="C56">
        <f t="shared" si="2"/>
        <v>48</v>
      </c>
      <c r="D56">
        <f t="shared" si="0"/>
        <v>47.5</v>
      </c>
      <c r="E56">
        <f t="shared" si="0"/>
        <v>47</v>
      </c>
      <c r="F56">
        <f t="shared" si="0"/>
        <v>46.5</v>
      </c>
    </row>
    <row r="57" spans="1:6" ht="12.75">
      <c r="A57">
        <f t="shared" si="1"/>
        <v>100.1875</v>
      </c>
      <c r="B57">
        <v>4.84375</v>
      </c>
      <c r="C57">
        <f t="shared" si="2"/>
        <v>50</v>
      </c>
      <c r="D57">
        <f t="shared" si="0"/>
        <v>49.5</v>
      </c>
      <c r="E57">
        <f t="shared" si="0"/>
        <v>49</v>
      </c>
      <c r="F57">
        <f t="shared" si="0"/>
        <v>48.5</v>
      </c>
    </row>
    <row r="58" spans="1:6" ht="12.75">
      <c r="A58">
        <f t="shared" si="1"/>
        <v>102.1875</v>
      </c>
      <c r="B58">
        <v>4.84375</v>
      </c>
      <c r="C58">
        <f t="shared" si="2"/>
        <v>52</v>
      </c>
      <c r="D58">
        <f t="shared" si="0"/>
        <v>51.5</v>
      </c>
      <c r="E58">
        <f t="shared" si="0"/>
        <v>51</v>
      </c>
      <c r="F58">
        <f t="shared" si="0"/>
        <v>50.5</v>
      </c>
    </row>
    <row r="59" spans="1:6" ht="12.75">
      <c r="A59">
        <f t="shared" si="1"/>
        <v>104.1875</v>
      </c>
      <c r="B59">
        <v>4.84375</v>
      </c>
      <c r="C59">
        <f t="shared" si="2"/>
        <v>54</v>
      </c>
      <c r="D59">
        <f t="shared" si="0"/>
        <v>53.5</v>
      </c>
      <c r="E59">
        <f t="shared" si="0"/>
        <v>53</v>
      </c>
      <c r="F59">
        <f t="shared" si="0"/>
        <v>52.5</v>
      </c>
    </row>
    <row r="60" spans="1:6" ht="12.75">
      <c r="A60">
        <f t="shared" si="1"/>
        <v>106.1875</v>
      </c>
      <c r="B60">
        <v>4.84375</v>
      </c>
      <c r="C60">
        <f t="shared" si="2"/>
        <v>56</v>
      </c>
      <c r="D60">
        <f t="shared" si="0"/>
        <v>55.5</v>
      </c>
      <c r="E60">
        <f t="shared" si="0"/>
        <v>55</v>
      </c>
      <c r="F60">
        <f t="shared" si="0"/>
        <v>54.5</v>
      </c>
    </row>
    <row r="61" spans="1:6" ht="12.75">
      <c r="A61">
        <f t="shared" si="1"/>
        <v>108.1875</v>
      </c>
      <c r="B61">
        <v>4.84375</v>
      </c>
      <c r="C61">
        <f t="shared" si="2"/>
        <v>58</v>
      </c>
      <c r="D61">
        <f t="shared" si="0"/>
        <v>57.5</v>
      </c>
      <c r="E61">
        <f t="shared" si="0"/>
        <v>57</v>
      </c>
      <c r="F61">
        <f t="shared" si="0"/>
        <v>56.5</v>
      </c>
    </row>
    <row r="62" spans="1:6" ht="12.75">
      <c r="A62">
        <f t="shared" si="1"/>
        <v>110.1875</v>
      </c>
      <c r="B62">
        <v>4.84375</v>
      </c>
      <c r="C62">
        <f t="shared" si="2"/>
        <v>60</v>
      </c>
      <c r="D62">
        <f t="shared" si="0"/>
        <v>59.5</v>
      </c>
      <c r="E62">
        <f t="shared" si="0"/>
        <v>59</v>
      </c>
      <c r="F62">
        <f t="shared" si="0"/>
        <v>58.5</v>
      </c>
    </row>
    <row r="63" spans="1:6" ht="12.75">
      <c r="A63">
        <f t="shared" si="1"/>
        <v>112.1875</v>
      </c>
      <c r="B63">
        <v>4.84375</v>
      </c>
      <c r="C63">
        <f t="shared" si="2"/>
        <v>62</v>
      </c>
      <c r="D63">
        <f t="shared" si="0"/>
        <v>61.5</v>
      </c>
      <c r="E63">
        <f t="shared" si="0"/>
        <v>61</v>
      </c>
      <c r="F63">
        <f t="shared" si="0"/>
        <v>60.5</v>
      </c>
    </row>
    <row r="64" spans="1:6" ht="12.75">
      <c r="A64">
        <v>116.1875</v>
      </c>
      <c r="B64">
        <v>4.84375</v>
      </c>
      <c r="C64">
        <v>66</v>
      </c>
      <c r="D64">
        <f t="shared" si="0"/>
        <v>65.5</v>
      </c>
      <c r="E64">
        <f t="shared" si="0"/>
        <v>65</v>
      </c>
      <c r="F64">
        <f t="shared" si="0"/>
        <v>64.5</v>
      </c>
    </row>
    <row r="65" spans="1:6" ht="12.75">
      <c r="A65">
        <v>120.1875</v>
      </c>
      <c r="B65">
        <v>4.84375</v>
      </c>
      <c r="C65">
        <v>70</v>
      </c>
      <c r="D65">
        <f t="shared" si="0"/>
        <v>69.5</v>
      </c>
      <c r="E65">
        <f t="shared" si="0"/>
        <v>69</v>
      </c>
      <c r="F65">
        <f t="shared" si="0"/>
        <v>68.5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5"/>
    <pageSetUpPr fitToPage="1"/>
  </sheetPr>
  <dimension ref="A1:Y129"/>
  <sheetViews>
    <sheetView showGridLines="0" zoomScalePageLayoutView="0" workbookViewId="0" topLeftCell="A1">
      <selection activeCell="W17" sqref="W17"/>
    </sheetView>
  </sheetViews>
  <sheetFormatPr defaultColWidth="9.140625" defaultRowHeight="12.75"/>
  <cols>
    <col min="1" max="1" width="5.8515625" style="0" customWidth="1"/>
    <col min="2" max="2" width="5.140625" style="0" customWidth="1"/>
    <col min="3" max="3" width="4.140625" style="0" customWidth="1"/>
    <col min="4" max="4" width="3.7109375" style="0" customWidth="1"/>
    <col min="5" max="5" width="0.71875" style="0" customWidth="1"/>
    <col min="6" max="6" width="0.85546875" style="0" customWidth="1"/>
    <col min="7" max="7" width="2.421875" style="0" customWidth="1"/>
    <col min="8" max="8" width="0.9921875" style="0" customWidth="1"/>
    <col min="9" max="9" width="3.57421875" style="0" customWidth="1"/>
    <col min="10" max="10" width="4.28125" style="0" customWidth="1"/>
    <col min="11" max="11" width="4.421875" style="0" customWidth="1"/>
    <col min="12" max="12" width="4.8515625" style="0" customWidth="1"/>
    <col min="13" max="13" width="4.57421875" style="0" customWidth="1"/>
    <col min="14" max="14" width="5.8515625" style="0" customWidth="1"/>
    <col min="15" max="15" width="5.140625" style="0" customWidth="1"/>
    <col min="16" max="16" width="0.71875" style="0" customWidth="1"/>
    <col min="17" max="17" width="4.140625" style="0" customWidth="1"/>
    <col min="18" max="18" width="3.7109375" style="0" customWidth="1"/>
    <col min="19" max="19" width="5.28125" style="0" customWidth="1"/>
    <col min="20" max="20" width="5.421875" style="0" customWidth="1"/>
  </cols>
  <sheetData>
    <row r="1" spans="1:25" ht="13.5" thickBot="1">
      <c r="A1" s="85"/>
      <c r="B1" s="86"/>
      <c r="C1" s="86"/>
      <c r="D1" s="86"/>
      <c r="E1" s="86"/>
      <c r="F1" s="86"/>
      <c r="G1" s="86"/>
      <c r="H1" s="86"/>
      <c r="I1" s="86"/>
      <c r="J1" s="86"/>
      <c r="K1" s="86"/>
      <c r="L1" s="86"/>
      <c r="M1" s="86"/>
      <c r="N1" s="86"/>
      <c r="O1" s="86"/>
      <c r="P1" s="86"/>
      <c r="Q1" s="86"/>
      <c r="R1" s="86"/>
      <c r="S1" s="86"/>
      <c r="T1" s="86"/>
      <c r="U1" s="86"/>
      <c r="V1" s="86"/>
      <c r="W1" s="86"/>
      <c r="X1" s="86"/>
      <c r="Y1" s="87"/>
    </row>
    <row r="2" spans="1:25" ht="16.5" customHeight="1" thickBot="1">
      <c r="A2" s="2"/>
      <c r="B2" s="1"/>
      <c r="C2" s="1"/>
      <c r="D2" s="1"/>
      <c r="E2" s="1"/>
      <c r="F2" s="1"/>
      <c r="G2" s="1"/>
      <c r="H2" s="1"/>
      <c r="I2" s="248">
        <v>235</v>
      </c>
      <c r="J2" s="248"/>
      <c r="K2" s="248"/>
      <c r="L2" s="248"/>
      <c r="M2" s="248"/>
      <c r="N2" s="248"/>
      <c r="O2" s="248"/>
      <c r="P2" s="1"/>
      <c r="Q2" s="1"/>
      <c r="R2" s="1"/>
      <c r="S2" s="259">
        <f>'Config.'!$D$12</f>
        <v>36</v>
      </c>
      <c r="T2" s="246"/>
      <c r="U2" s="101" t="s">
        <v>85</v>
      </c>
      <c r="V2" s="1"/>
      <c r="W2" s="98">
        <f>'Config.'!$D$12+1.25</f>
        <v>37.25</v>
      </c>
      <c r="X2" s="101" t="s">
        <v>83</v>
      </c>
      <c r="Y2" s="88"/>
    </row>
    <row r="3" spans="1:25" ht="13.5" thickBot="1">
      <c r="A3" s="2"/>
      <c r="B3" s="1"/>
      <c r="C3" s="1"/>
      <c r="D3" s="1"/>
      <c r="E3" s="1"/>
      <c r="F3" s="1"/>
      <c r="G3" s="1"/>
      <c r="H3" s="1"/>
      <c r="I3" s="105"/>
      <c r="J3" s="89"/>
      <c r="K3" s="89"/>
      <c r="L3" s="255">
        <f>'Config.'!D12-0.1875</f>
        <v>35.8125</v>
      </c>
      <c r="M3" s="256"/>
      <c r="N3" s="89"/>
      <c r="O3" s="10"/>
      <c r="P3" s="1"/>
      <c r="Q3" s="1"/>
      <c r="R3" s="1"/>
      <c r="S3" s="249">
        <f>'Config.'!D13</f>
        <v>84.1875</v>
      </c>
      <c r="T3" s="260"/>
      <c r="U3" s="91" t="s">
        <v>82</v>
      </c>
      <c r="V3" s="1"/>
      <c r="W3" s="98">
        <f>S3+13/16</f>
        <v>85</v>
      </c>
      <c r="X3" s="101" t="s">
        <v>84</v>
      </c>
      <c r="Y3" s="88"/>
    </row>
    <row r="4" spans="1:25" ht="13.5" thickBot="1">
      <c r="A4" s="2"/>
      <c r="B4" s="1"/>
      <c r="C4" s="1"/>
      <c r="D4" s="1"/>
      <c r="E4" s="1"/>
      <c r="F4" s="1"/>
      <c r="G4" s="1"/>
      <c r="H4" s="1"/>
      <c r="I4" s="105"/>
      <c r="J4" s="89"/>
      <c r="K4" s="89"/>
      <c r="L4" s="257"/>
      <c r="M4" s="258"/>
      <c r="N4" s="89"/>
      <c r="O4" s="10"/>
      <c r="P4" s="1"/>
      <c r="Q4" s="1"/>
      <c r="R4" s="1"/>
      <c r="S4" s="249">
        <f>'Config.'!D14</f>
        <v>0.75</v>
      </c>
      <c r="T4" s="260"/>
      <c r="U4" s="91" t="s">
        <v>81</v>
      </c>
      <c r="V4" s="1"/>
      <c r="Y4" s="88"/>
    </row>
    <row r="5" spans="1:25" ht="5.25" customHeight="1" thickBot="1">
      <c r="A5" s="2"/>
      <c r="B5" s="1"/>
      <c r="C5" s="1"/>
      <c r="D5" s="1"/>
      <c r="E5" s="1"/>
      <c r="F5" s="1"/>
      <c r="G5" s="1"/>
      <c r="H5" s="1"/>
      <c r="I5" s="1"/>
      <c r="J5" s="1"/>
      <c r="K5" s="1"/>
      <c r="L5" s="1"/>
      <c r="M5" s="1"/>
      <c r="N5" s="1"/>
      <c r="O5" s="1"/>
      <c r="P5" s="1"/>
      <c r="Q5" s="1"/>
      <c r="R5" s="1"/>
      <c r="S5" s="1"/>
      <c r="T5" s="1"/>
      <c r="U5" s="1"/>
      <c r="V5" s="1"/>
      <c r="W5" s="1"/>
      <c r="X5" s="1"/>
      <c r="Y5" s="88"/>
    </row>
    <row r="6" spans="1:25" ht="14.25" thickBot="1" thickTop="1">
      <c r="A6" s="100"/>
      <c r="B6" s="3"/>
      <c r="C6" s="3"/>
      <c r="D6" s="3"/>
      <c r="E6" s="1"/>
      <c r="F6" s="114"/>
      <c r="G6" s="116"/>
      <c r="H6" s="1"/>
      <c r="I6" s="114"/>
      <c r="J6" s="115"/>
      <c r="K6" s="115"/>
      <c r="L6" s="115"/>
      <c r="M6" s="115"/>
      <c r="N6" s="115"/>
      <c r="O6" s="116"/>
      <c r="P6" s="1"/>
      <c r="Q6" s="3"/>
      <c r="R6" s="3"/>
      <c r="S6" s="3"/>
      <c r="T6" s="3"/>
      <c r="U6" s="1"/>
      <c r="V6" s="1"/>
      <c r="W6" s="1"/>
      <c r="X6" s="1"/>
      <c r="Y6" s="88"/>
    </row>
    <row r="7" spans="1:25" ht="13.5" thickBot="1">
      <c r="A7" s="2"/>
      <c r="B7" s="1"/>
      <c r="C7" s="251">
        <f>'Config.'!M21</f>
        <v>10</v>
      </c>
      <c r="D7" s="252"/>
      <c r="E7" s="1"/>
      <c r="F7" s="118"/>
      <c r="G7" s="117"/>
      <c r="H7" s="1"/>
      <c r="I7" s="253">
        <f>'Config.'!AF21</f>
        <v>8.25</v>
      </c>
      <c r="J7" s="254"/>
      <c r="K7" s="113"/>
      <c r="L7" s="113"/>
      <c r="M7" s="113"/>
      <c r="N7" s="113"/>
      <c r="O7" s="117"/>
      <c r="P7" s="1"/>
      <c r="Q7" s="1"/>
      <c r="R7" s="1"/>
      <c r="S7" s="1"/>
      <c r="T7" s="1"/>
      <c r="U7" s="1"/>
      <c r="V7" s="1"/>
      <c r="W7" s="1"/>
      <c r="X7" s="1"/>
      <c r="Y7" s="88"/>
    </row>
    <row r="8" spans="1:25" ht="13.5" thickBot="1">
      <c r="A8" s="2"/>
      <c r="B8" s="1"/>
      <c r="C8" s="92"/>
      <c r="D8" s="92"/>
      <c r="E8" s="1"/>
      <c r="F8" s="118"/>
      <c r="G8" s="117"/>
      <c r="H8" s="1"/>
      <c r="I8" s="118"/>
      <c r="J8" s="113"/>
      <c r="K8" s="113"/>
      <c r="L8" s="113"/>
      <c r="M8" s="113"/>
      <c r="N8" s="113"/>
      <c r="O8" s="117"/>
      <c r="P8" s="1"/>
      <c r="Q8" s="1"/>
      <c r="R8" s="1"/>
      <c r="S8" s="1"/>
      <c r="T8" s="1"/>
      <c r="U8" s="1"/>
      <c r="V8" s="1"/>
      <c r="W8" s="1"/>
      <c r="X8" s="1"/>
      <c r="Y8" s="88"/>
    </row>
    <row r="9" spans="1:25" ht="12.75">
      <c r="A9" s="2"/>
      <c r="B9" s="1"/>
      <c r="C9" s="1"/>
      <c r="D9" s="1"/>
      <c r="E9" s="1"/>
      <c r="F9" s="118"/>
      <c r="G9" s="6"/>
      <c r="H9" s="1"/>
      <c r="I9" s="119"/>
      <c r="J9" s="120"/>
      <c r="K9" s="113"/>
      <c r="L9" s="113"/>
      <c r="M9" s="113"/>
      <c r="N9" s="113"/>
      <c r="O9" s="117"/>
      <c r="P9" s="1"/>
      <c r="Q9" s="1"/>
      <c r="R9" s="1"/>
      <c r="S9" s="1"/>
      <c r="T9" s="1"/>
      <c r="U9" s="1"/>
      <c r="V9" s="1"/>
      <c r="W9" s="1"/>
      <c r="X9" s="1"/>
      <c r="Y9" s="88"/>
    </row>
    <row r="10" spans="1:25" ht="13.5" thickBot="1">
      <c r="A10" s="2"/>
      <c r="B10" s="1"/>
      <c r="C10" s="3"/>
      <c r="D10" s="3"/>
      <c r="E10" s="1"/>
      <c r="F10" s="118"/>
      <c r="G10" s="7"/>
      <c r="H10" s="17"/>
      <c r="I10" s="118"/>
      <c r="J10" s="113"/>
      <c r="K10" s="113"/>
      <c r="L10" s="113"/>
      <c r="M10" s="113"/>
      <c r="N10" s="113"/>
      <c r="O10" s="117"/>
      <c r="P10" s="1"/>
      <c r="Q10" s="1"/>
      <c r="R10" s="1"/>
      <c r="S10" s="1"/>
      <c r="T10" s="1"/>
      <c r="U10" s="1"/>
      <c r="V10" s="1"/>
      <c r="W10" s="1"/>
      <c r="X10" s="1"/>
      <c r="Y10" s="88"/>
    </row>
    <row r="11" spans="1:25" ht="12.75">
      <c r="A11" s="2"/>
      <c r="B11" s="1"/>
      <c r="C11" s="1"/>
      <c r="D11" s="1"/>
      <c r="E11" s="1"/>
      <c r="F11" s="118"/>
      <c r="G11" s="117"/>
      <c r="H11" s="1"/>
      <c r="I11" s="118"/>
      <c r="J11" s="113"/>
      <c r="K11" s="113"/>
      <c r="L11" s="113"/>
      <c r="M11" s="113"/>
      <c r="N11" s="113"/>
      <c r="O11" s="117"/>
      <c r="P11" s="1"/>
      <c r="Q11" s="1"/>
      <c r="R11" s="1"/>
      <c r="S11" s="1"/>
      <c r="T11" s="1"/>
      <c r="U11" s="1"/>
      <c r="V11" s="1"/>
      <c r="W11" s="1"/>
      <c r="X11" s="1"/>
      <c r="Y11" s="88"/>
    </row>
    <row r="12" spans="1:25" ht="12.75">
      <c r="A12" s="2"/>
      <c r="B12" s="1"/>
      <c r="C12" s="1"/>
      <c r="D12" s="1"/>
      <c r="E12" s="1"/>
      <c r="F12" s="118"/>
      <c r="G12" s="117"/>
      <c r="H12" s="1"/>
      <c r="I12" s="118"/>
      <c r="J12" s="113"/>
      <c r="K12" s="113"/>
      <c r="L12" s="113"/>
      <c r="M12" s="113"/>
      <c r="N12" s="113"/>
      <c r="O12" s="117"/>
      <c r="P12" s="1"/>
      <c r="Q12" s="1"/>
      <c r="R12" s="1"/>
      <c r="S12" s="1"/>
      <c r="T12" s="1"/>
      <c r="U12" s="1"/>
      <c r="V12" s="1"/>
      <c r="W12" s="1"/>
      <c r="X12" s="1"/>
      <c r="Y12" s="88"/>
    </row>
    <row r="13" spans="1:25" ht="13.5" thickBot="1">
      <c r="A13" s="2"/>
      <c r="B13" s="1"/>
      <c r="C13" s="1"/>
      <c r="D13" s="1"/>
      <c r="E13" s="1"/>
      <c r="F13" s="118"/>
      <c r="G13" s="117"/>
      <c r="H13" s="1"/>
      <c r="I13" s="118"/>
      <c r="J13" s="113"/>
      <c r="K13" s="113"/>
      <c r="L13" s="113"/>
      <c r="M13" s="113"/>
      <c r="N13" s="113"/>
      <c r="O13" s="117"/>
      <c r="P13" s="1"/>
      <c r="Q13" s="1"/>
      <c r="R13" s="1"/>
      <c r="S13" s="1"/>
      <c r="T13" s="1"/>
      <c r="U13" s="1"/>
      <c r="V13" s="1"/>
      <c r="W13" s="1"/>
      <c r="X13" s="1"/>
      <c r="Y13" s="88"/>
    </row>
    <row r="14" spans="1:25" ht="13.5" thickBot="1">
      <c r="A14" s="2"/>
      <c r="B14" s="1"/>
      <c r="C14" s="1"/>
      <c r="D14" s="1"/>
      <c r="E14" s="1"/>
      <c r="F14" s="118"/>
      <c r="G14" s="117"/>
      <c r="H14" s="1"/>
      <c r="I14" s="118"/>
      <c r="J14" s="113"/>
      <c r="K14" s="113"/>
      <c r="L14" s="113"/>
      <c r="M14" s="113"/>
      <c r="N14" s="113"/>
      <c r="O14" s="117"/>
      <c r="P14" s="1"/>
      <c r="Q14" s="249">
        <f>'Config.'!U21</f>
        <v>44</v>
      </c>
      <c r="R14" s="246"/>
      <c r="S14" s="1"/>
      <c r="T14" s="1"/>
      <c r="U14" s="1"/>
      <c r="V14" s="1"/>
      <c r="W14" s="1"/>
      <c r="X14" s="1"/>
      <c r="Y14" s="88"/>
    </row>
    <row r="15" spans="1:25" ht="12.75">
      <c r="A15" s="2"/>
      <c r="B15" s="1"/>
      <c r="C15" s="1"/>
      <c r="D15" s="1"/>
      <c r="E15" s="1"/>
      <c r="F15" s="118"/>
      <c r="G15" s="117"/>
      <c r="H15" s="1"/>
      <c r="I15" s="118"/>
      <c r="J15" s="113"/>
      <c r="K15" s="113"/>
      <c r="L15" s="113"/>
      <c r="M15" s="113"/>
      <c r="N15" s="113"/>
      <c r="O15" s="117"/>
      <c r="P15" s="1"/>
      <c r="Q15" s="1"/>
      <c r="R15" s="1"/>
      <c r="S15" s="1"/>
      <c r="T15" s="1"/>
      <c r="U15" s="1"/>
      <c r="V15" s="1"/>
      <c r="W15" s="1"/>
      <c r="X15" s="1"/>
      <c r="Y15" s="88"/>
    </row>
    <row r="16" spans="1:25" ht="12.75">
      <c r="A16" s="2"/>
      <c r="B16" s="1"/>
      <c r="C16" s="1"/>
      <c r="D16" s="1"/>
      <c r="E16" s="1"/>
      <c r="F16" s="118"/>
      <c r="G16" s="117"/>
      <c r="H16" s="1"/>
      <c r="I16" s="118"/>
      <c r="J16" s="113"/>
      <c r="K16" s="113"/>
      <c r="L16" s="113"/>
      <c r="M16" s="113"/>
      <c r="N16" s="113"/>
      <c r="O16" s="117"/>
      <c r="P16" s="1"/>
      <c r="Q16" s="1"/>
      <c r="R16" s="1"/>
      <c r="S16" s="1"/>
      <c r="T16" s="1"/>
      <c r="U16" s="1"/>
      <c r="V16" s="1"/>
      <c r="W16" s="1"/>
      <c r="X16" s="1"/>
      <c r="Y16" s="88"/>
    </row>
    <row r="17" spans="1:25" ht="12.75">
      <c r="A17" s="2"/>
      <c r="B17" s="1"/>
      <c r="C17" s="1"/>
      <c r="D17" s="1"/>
      <c r="E17" s="1"/>
      <c r="F17" s="118"/>
      <c r="G17" s="117"/>
      <c r="H17" s="1"/>
      <c r="I17" s="118"/>
      <c r="J17" s="113"/>
      <c r="K17" s="113"/>
      <c r="L17" s="113"/>
      <c r="M17" s="113"/>
      <c r="N17" s="113"/>
      <c r="O17" s="117"/>
      <c r="P17" s="1"/>
      <c r="Q17" s="1"/>
      <c r="R17" s="1"/>
      <c r="S17" s="1"/>
      <c r="T17" s="1"/>
      <c r="U17" s="1"/>
      <c r="V17" s="1"/>
      <c r="W17" s="1"/>
      <c r="X17" s="1"/>
      <c r="Y17" s="88"/>
    </row>
    <row r="18" spans="1:25" ht="13.5" thickBot="1">
      <c r="A18" s="2"/>
      <c r="B18" s="1"/>
      <c r="C18" s="1"/>
      <c r="D18" s="1"/>
      <c r="E18" s="1"/>
      <c r="F18" s="118"/>
      <c r="G18" s="117"/>
      <c r="H18" s="1"/>
      <c r="I18" s="118"/>
      <c r="J18" s="113"/>
      <c r="K18" s="113"/>
      <c r="L18" s="113"/>
      <c r="M18" s="113"/>
      <c r="N18" s="113"/>
      <c r="O18" s="117"/>
      <c r="P18" s="1"/>
      <c r="Q18" s="1"/>
      <c r="R18" s="1"/>
      <c r="S18" s="1"/>
      <c r="T18" s="1"/>
      <c r="U18" s="1"/>
      <c r="V18" s="1"/>
      <c r="W18" s="1"/>
      <c r="X18" s="1"/>
      <c r="Y18" s="88"/>
    </row>
    <row r="19" spans="1:25" ht="13.5" thickBot="1">
      <c r="A19" s="249">
        <f>'Config.'!N21</f>
        <v>74</v>
      </c>
      <c r="B19" s="246"/>
      <c r="C19" s="1"/>
      <c r="D19" s="1"/>
      <c r="E19" s="1"/>
      <c r="F19" s="118"/>
      <c r="G19" s="117"/>
      <c r="H19" s="1"/>
      <c r="I19" s="118"/>
      <c r="J19" s="113"/>
      <c r="K19" s="243">
        <f>'Config.'!AG21</f>
        <v>72.25</v>
      </c>
      <c r="L19" s="244"/>
      <c r="M19" s="113"/>
      <c r="N19" s="113"/>
      <c r="O19" s="117"/>
      <c r="P19" s="1"/>
      <c r="Q19" s="1"/>
      <c r="R19" s="1"/>
      <c r="S19" s="1"/>
      <c r="T19" s="1"/>
      <c r="U19" s="1"/>
      <c r="V19" s="1"/>
      <c r="W19" s="1"/>
      <c r="X19" s="1"/>
      <c r="Y19" s="88"/>
    </row>
    <row r="20" spans="1:25" ht="12.75">
      <c r="A20" s="2"/>
      <c r="B20" s="1"/>
      <c r="C20" s="1"/>
      <c r="D20" s="1"/>
      <c r="E20" s="1"/>
      <c r="F20" s="118"/>
      <c r="G20" s="117"/>
      <c r="H20" s="1"/>
      <c r="I20" s="118"/>
      <c r="J20" s="113"/>
      <c r="K20" s="125"/>
      <c r="L20" s="125"/>
      <c r="M20" s="113"/>
      <c r="N20" s="113"/>
      <c r="O20" s="117"/>
      <c r="P20" s="1"/>
      <c r="Q20" s="1"/>
      <c r="R20" s="1"/>
      <c r="S20" s="1"/>
      <c r="T20" s="1"/>
      <c r="U20" s="1"/>
      <c r="V20" s="1"/>
      <c r="W20" s="1"/>
      <c r="X20" s="1"/>
      <c r="Y20" s="88"/>
    </row>
    <row r="21" spans="1:25" ht="12.75">
      <c r="A21" s="2"/>
      <c r="B21" s="1"/>
      <c r="C21" s="1"/>
      <c r="D21" s="1"/>
      <c r="E21" s="1"/>
      <c r="F21" s="118"/>
      <c r="G21" s="117"/>
      <c r="H21" s="1"/>
      <c r="I21" s="118"/>
      <c r="J21" s="113"/>
      <c r="K21" s="113"/>
      <c r="L21" s="113"/>
      <c r="M21" s="113"/>
      <c r="N21" s="113"/>
      <c r="O21" s="117"/>
      <c r="P21" s="1"/>
      <c r="Q21" s="1"/>
      <c r="R21" s="1"/>
      <c r="S21" s="1"/>
      <c r="T21" s="1"/>
      <c r="U21" s="1"/>
      <c r="V21" s="1"/>
      <c r="W21" s="1"/>
      <c r="X21" s="1"/>
      <c r="Y21" s="88"/>
    </row>
    <row r="22" spans="1:25" ht="12.75">
      <c r="A22" s="2"/>
      <c r="B22" s="1"/>
      <c r="C22" s="1"/>
      <c r="D22" s="1"/>
      <c r="E22" s="1"/>
      <c r="F22" s="118"/>
      <c r="G22" s="117"/>
      <c r="H22" s="1"/>
      <c r="I22" s="118"/>
      <c r="J22" s="113"/>
      <c r="K22" s="113"/>
      <c r="L22" s="113"/>
      <c r="M22" s="113"/>
      <c r="N22" s="247" t="s">
        <v>32</v>
      </c>
      <c r="O22" s="126"/>
      <c r="P22" s="4"/>
      <c r="Q22" s="4"/>
      <c r="R22" s="4"/>
      <c r="S22" s="1"/>
      <c r="T22" s="1"/>
      <c r="U22" s="1"/>
      <c r="V22" s="1"/>
      <c r="W22" s="1"/>
      <c r="X22" s="1"/>
      <c r="Y22" s="88"/>
    </row>
    <row r="23" spans="1:25" ht="13.5" thickBot="1">
      <c r="A23" s="2"/>
      <c r="B23" s="1"/>
      <c r="C23" s="1"/>
      <c r="D23" s="1"/>
      <c r="E23" s="1"/>
      <c r="F23" s="118"/>
      <c r="G23" s="117"/>
      <c r="H23" s="1"/>
      <c r="I23" s="118"/>
      <c r="J23" s="113"/>
      <c r="K23" s="113"/>
      <c r="L23" s="113"/>
      <c r="M23" s="113"/>
      <c r="N23" s="247"/>
      <c r="O23" s="117"/>
      <c r="P23" s="1"/>
      <c r="Q23" s="1"/>
      <c r="R23" s="1"/>
      <c r="S23" s="1"/>
      <c r="T23" s="1"/>
      <c r="U23" s="1"/>
      <c r="V23" s="1"/>
      <c r="W23" s="1"/>
      <c r="X23" s="1"/>
      <c r="Y23" s="88"/>
    </row>
    <row r="24" spans="1:25" ht="13.5" thickBot="1">
      <c r="A24" s="2"/>
      <c r="B24" s="1"/>
      <c r="C24" s="1"/>
      <c r="D24" s="1"/>
      <c r="E24" s="1"/>
      <c r="F24" s="118"/>
      <c r="G24" s="117"/>
      <c r="H24" s="1"/>
      <c r="I24" s="118"/>
      <c r="J24" s="113"/>
      <c r="K24" s="113"/>
      <c r="L24" s="113"/>
      <c r="M24" s="113"/>
      <c r="N24" s="113"/>
      <c r="O24" s="117"/>
      <c r="P24" s="1"/>
      <c r="Q24" s="1"/>
      <c r="R24" s="1"/>
      <c r="S24" s="245">
        <f>'Config.'!T21</f>
        <v>83.34375</v>
      </c>
      <c r="T24" s="246"/>
      <c r="U24" s="94" t="s">
        <v>43</v>
      </c>
      <c r="V24" s="1"/>
      <c r="W24" s="1"/>
      <c r="X24" s="1"/>
      <c r="Y24" s="88"/>
    </row>
    <row r="25" spans="1:25" ht="12.75">
      <c r="A25" s="2"/>
      <c r="B25" s="1"/>
      <c r="C25" s="1"/>
      <c r="D25" s="1"/>
      <c r="E25" s="1"/>
      <c r="F25" s="118"/>
      <c r="G25" s="117"/>
      <c r="H25" s="1"/>
      <c r="I25" s="118"/>
      <c r="J25" s="113"/>
      <c r="K25" s="113"/>
      <c r="L25" s="113"/>
      <c r="M25" s="113"/>
      <c r="N25" s="113"/>
      <c r="O25" s="117"/>
      <c r="P25" s="1"/>
      <c r="Q25" s="1"/>
      <c r="R25" s="1"/>
      <c r="S25" s="1"/>
      <c r="T25" s="1"/>
      <c r="U25" s="1"/>
      <c r="V25" s="1"/>
      <c r="W25" s="1"/>
      <c r="X25" s="1"/>
      <c r="Y25" s="88"/>
    </row>
    <row r="26" spans="1:25" ht="12.75">
      <c r="A26" s="2"/>
      <c r="B26" s="1"/>
      <c r="C26" s="1"/>
      <c r="D26" s="1"/>
      <c r="E26" s="1"/>
      <c r="F26" s="118"/>
      <c r="G26" s="117"/>
      <c r="H26" s="1"/>
      <c r="I26" s="118"/>
      <c r="J26" s="113"/>
      <c r="K26" s="113"/>
      <c r="L26" s="113"/>
      <c r="M26" s="113"/>
      <c r="N26" s="113"/>
      <c r="O26" s="117"/>
      <c r="P26" s="1"/>
      <c r="Q26" s="1"/>
      <c r="R26" s="1"/>
      <c r="S26" s="1"/>
      <c r="T26" s="1"/>
      <c r="U26" s="1"/>
      <c r="V26" s="1"/>
      <c r="W26" s="1"/>
      <c r="X26" s="1"/>
      <c r="Y26" s="88"/>
    </row>
    <row r="27" spans="1:25" ht="12.75">
      <c r="A27" s="2"/>
      <c r="B27" s="1"/>
      <c r="C27" s="1"/>
      <c r="D27" s="1"/>
      <c r="E27" s="1"/>
      <c r="F27" s="118"/>
      <c r="G27" s="117"/>
      <c r="H27" s="1"/>
      <c r="I27" s="118"/>
      <c r="J27" s="113"/>
      <c r="K27" s="113"/>
      <c r="L27" s="113"/>
      <c r="M27" s="113"/>
      <c r="N27" s="113"/>
      <c r="O27" s="117"/>
      <c r="P27" s="1"/>
      <c r="Q27" s="1"/>
      <c r="R27" s="1"/>
      <c r="S27" s="1"/>
      <c r="T27" s="1"/>
      <c r="U27" s="1"/>
      <c r="V27" s="1"/>
      <c r="W27" s="1"/>
      <c r="X27" s="1"/>
      <c r="Y27" s="88"/>
    </row>
    <row r="28" spans="1:25" ht="12.75">
      <c r="A28" s="2"/>
      <c r="B28" s="1"/>
      <c r="C28" s="1"/>
      <c r="D28" s="1"/>
      <c r="E28" s="1"/>
      <c r="F28" s="118"/>
      <c r="G28" s="117"/>
      <c r="H28" s="1"/>
      <c r="I28" s="118"/>
      <c r="J28" s="113"/>
      <c r="K28" s="113"/>
      <c r="L28" s="113"/>
      <c r="M28" s="113"/>
      <c r="N28" s="113"/>
      <c r="O28" s="117"/>
      <c r="P28" s="1"/>
      <c r="Q28" s="1"/>
      <c r="R28" s="1"/>
      <c r="S28" s="1"/>
      <c r="T28" s="1"/>
      <c r="U28" s="1"/>
      <c r="V28" s="1"/>
      <c r="W28" s="1"/>
      <c r="X28" s="1"/>
      <c r="Y28" s="88"/>
    </row>
    <row r="29" spans="1:25" ht="12.75">
      <c r="A29" s="2"/>
      <c r="B29" s="1"/>
      <c r="C29" s="1"/>
      <c r="D29" s="1"/>
      <c r="E29" s="1"/>
      <c r="F29" s="118"/>
      <c r="G29" s="117"/>
      <c r="H29" s="1"/>
      <c r="I29" s="118"/>
      <c r="J29" s="113"/>
      <c r="K29" s="113"/>
      <c r="L29" s="113"/>
      <c r="M29" s="113"/>
      <c r="N29" s="113"/>
      <c r="O29" s="117"/>
      <c r="P29" s="1"/>
      <c r="Q29" s="1"/>
      <c r="R29" s="1"/>
      <c r="S29" s="1"/>
      <c r="T29" s="1"/>
      <c r="U29" s="1"/>
      <c r="V29" s="1"/>
      <c r="W29" s="1"/>
      <c r="X29" s="1"/>
      <c r="Y29" s="88"/>
    </row>
    <row r="30" spans="1:25" ht="12.75">
      <c r="A30" s="2"/>
      <c r="B30" s="1"/>
      <c r="C30" s="1"/>
      <c r="D30" s="1"/>
      <c r="E30" s="1"/>
      <c r="F30" s="118"/>
      <c r="G30" s="117"/>
      <c r="H30" s="1"/>
      <c r="I30" s="118"/>
      <c r="J30" s="113"/>
      <c r="K30" s="113"/>
      <c r="L30" s="113"/>
      <c r="M30" s="113"/>
      <c r="N30" s="113"/>
      <c r="O30" s="117"/>
      <c r="P30" s="1"/>
      <c r="Q30" s="1"/>
      <c r="R30" s="1"/>
      <c r="S30" s="1"/>
      <c r="T30" s="1"/>
      <c r="U30" s="1"/>
      <c r="V30" s="1"/>
      <c r="W30" s="1"/>
      <c r="X30" s="1"/>
      <c r="Y30" s="88"/>
    </row>
    <row r="31" spans="1:25" ht="12.75">
      <c r="A31" s="2"/>
      <c r="B31" s="1"/>
      <c r="C31" s="1"/>
      <c r="D31" s="1"/>
      <c r="E31" s="1"/>
      <c r="F31" s="118"/>
      <c r="G31" s="117"/>
      <c r="H31" s="1"/>
      <c r="I31" s="118"/>
      <c r="J31" s="113"/>
      <c r="K31" s="113"/>
      <c r="L31" s="113"/>
      <c r="M31" s="113"/>
      <c r="N31" s="113"/>
      <c r="O31" s="117"/>
      <c r="P31" s="1"/>
      <c r="Q31" s="1"/>
      <c r="R31" s="1"/>
      <c r="S31" s="1"/>
      <c r="T31" s="1"/>
      <c r="U31" s="1"/>
      <c r="V31" s="1"/>
      <c r="W31" s="1"/>
      <c r="X31" s="1"/>
      <c r="Y31" s="88"/>
    </row>
    <row r="32" spans="1:25" ht="13.5" thickBot="1">
      <c r="A32" s="2"/>
      <c r="B32" s="1"/>
      <c r="C32" s="1"/>
      <c r="D32" s="1"/>
      <c r="E32" s="1"/>
      <c r="F32" s="118"/>
      <c r="G32" s="117"/>
      <c r="H32" s="1"/>
      <c r="I32" s="121"/>
      <c r="J32" s="122"/>
      <c r="K32" s="122"/>
      <c r="L32" s="122"/>
      <c r="M32" s="113"/>
      <c r="N32" s="113"/>
      <c r="O32" s="117"/>
      <c r="P32" s="1"/>
      <c r="Q32" s="1"/>
      <c r="R32" s="1"/>
      <c r="S32" s="1"/>
      <c r="T32" s="1"/>
      <c r="U32" s="1"/>
      <c r="V32" s="1"/>
      <c r="W32" s="1"/>
      <c r="X32" s="1"/>
      <c r="Y32" s="88"/>
    </row>
    <row r="33" spans="1:25" ht="12.75">
      <c r="A33" s="2"/>
      <c r="B33" s="4"/>
      <c r="C33" s="1"/>
      <c r="D33" s="1"/>
      <c r="E33" s="1"/>
      <c r="F33" s="118"/>
      <c r="G33" s="6"/>
      <c r="H33" s="1"/>
      <c r="I33" s="118"/>
      <c r="J33" s="113"/>
      <c r="K33" s="113"/>
      <c r="L33" s="113"/>
      <c r="M33" s="113"/>
      <c r="N33" s="113"/>
      <c r="O33" s="117"/>
      <c r="P33" s="1"/>
      <c r="Q33" s="1"/>
      <c r="R33" s="1"/>
      <c r="S33" s="1"/>
      <c r="T33" s="1"/>
      <c r="U33" s="1"/>
      <c r="V33" s="1"/>
      <c r="W33" s="1"/>
      <c r="X33" s="1"/>
      <c r="Y33" s="88"/>
    </row>
    <row r="34" spans="1:25" ht="13.5" thickBot="1">
      <c r="A34" s="100"/>
      <c r="B34" s="3"/>
      <c r="C34" s="3"/>
      <c r="D34" s="3"/>
      <c r="E34" s="1"/>
      <c r="F34" s="118"/>
      <c r="G34" s="7"/>
      <c r="H34" s="1"/>
      <c r="I34" s="118"/>
      <c r="J34" s="113"/>
      <c r="K34" s="113"/>
      <c r="L34" s="113"/>
      <c r="M34" s="113"/>
      <c r="N34" s="113"/>
      <c r="O34" s="117"/>
      <c r="P34" s="1"/>
      <c r="Q34" s="1"/>
      <c r="R34" s="1"/>
      <c r="S34" s="1"/>
      <c r="T34" s="1"/>
      <c r="U34" s="1"/>
      <c r="V34" s="1"/>
      <c r="W34" s="1"/>
      <c r="X34" s="1"/>
      <c r="Y34" s="88"/>
    </row>
    <row r="35" spans="1:25" ht="12.75">
      <c r="A35" s="2"/>
      <c r="B35" s="1"/>
      <c r="C35" s="1"/>
      <c r="D35" s="1"/>
      <c r="E35" s="1"/>
      <c r="F35" s="118"/>
      <c r="G35" s="117"/>
      <c r="H35" s="1"/>
      <c r="I35" s="118"/>
      <c r="J35" s="113"/>
      <c r="K35" s="113"/>
      <c r="L35" s="113"/>
      <c r="M35" s="113"/>
      <c r="N35" s="113"/>
      <c r="O35" s="117"/>
      <c r="P35" s="1"/>
      <c r="Q35" s="1"/>
      <c r="R35" s="1"/>
      <c r="S35" s="1"/>
      <c r="T35" s="1"/>
      <c r="U35" s="1"/>
      <c r="V35" s="1"/>
      <c r="W35" s="1"/>
      <c r="X35" s="1"/>
      <c r="Y35" s="88"/>
    </row>
    <row r="36" spans="1:25" ht="13.5" thickBot="1">
      <c r="A36" s="2"/>
      <c r="B36" s="1"/>
      <c r="C36" s="1"/>
      <c r="D36" s="1"/>
      <c r="E36" s="1"/>
      <c r="F36" s="123"/>
      <c r="G36" s="127"/>
      <c r="H36" s="1"/>
      <c r="I36" s="123"/>
      <c r="J36" s="124"/>
      <c r="K36" s="124"/>
      <c r="L36" s="124"/>
      <c r="M36" s="124"/>
      <c r="N36" s="124"/>
      <c r="O36" s="127"/>
      <c r="P36" s="1"/>
      <c r="Q36" s="4"/>
      <c r="R36" s="4"/>
      <c r="S36" s="4"/>
      <c r="T36" s="4"/>
      <c r="U36" s="1"/>
      <c r="V36" s="1"/>
      <c r="W36" s="1"/>
      <c r="X36" s="1"/>
      <c r="Y36" s="88"/>
    </row>
    <row r="37" spans="1:25" ht="13.5" thickTop="1">
      <c r="A37" s="2"/>
      <c r="B37" s="1"/>
      <c r="C37" s="1"/>
      <c r="D37" s="1"/>
      <c r="E37" s="1"/>
      <c r="F37" s="1"/>
      <c r="G37" s="1"/>
      <c r="H37" s="1"/>
      <c r="I37" s="1"/>
      <c r="J37" s="1"/>
      <c r="K37" s="1"/>
      <c r="L37" s="1"/>
      <c r="M37" s="1"/>
      <c r="N37" s="1"/>
      <c r="O37" s="1"/>
      <c r="P37" s="1"/>
      <c r="Q37" s="1"/>
      <c r="R37" s="1"/>
      <c r="S37" s="1"/>
      <c r="T37" s="1"/>
      <c r="U37" s="1"/>
      <c r="V37" s="1"/>
      <c r="W37" s="1"/>
      <c r="X37" s="1"/>
      <c r="Y37" s="88"/>
    </row>
    <row r="38" spans="1:25" ht="12.75">
      <c r="A38" s="2"/>
      <c r="B38" s="1"/>
      <c r="C38" s="1"/>
      <c r="D38" s="1"/>
      <c r="E38" s="1"/>
      <c r="F38" s="1"/>
      <c r="G38" s="1"/>
      <c r="H38" s="1"/>
      <c r="I38" s="242" t="s">
        <v>44</v>
      </c>
      <c r="J38" s="242"/>
      <c r="K38" s="242"/>
      <c r="L38" s="236">
        <v>3.5</v>
      </c>
      <c r="M38" s="237"/>
      <c r="N38" s="1"/>
      <c r="O38" s="1"/>
      <c r="P38" s="1"/>
      <c r="Q38" s="1"/>
      <c r="R38" s="1"/>
      <c r="S38" s="1"/>
      <c r="T38" s="1"/>
      <c r="U38" s="1"/>
      <c r="V38" s="1"/>
      <c r="W38" s="1"/>
      <c r="X38" s="1"/>
      <c r="Y38" s="88"/>
    </row>
    <row r="39" spans="1:25" ht="12.75">
      <c r="A39" s="2"/>
      <c r="B39" s="1"/>
      <c r="C39" s="1"/>
      <c r="D39" s="1"/>
      <c r="E39" s="1"/>
      <c r="F39" s="1"/>
      <c r="G39" s="1"/>
      <c r="H39" s="1"/>
      <c r="I39" s="1"/>
      <c r="J39" s="240" t="s">
        <v>15</v>
      </c>
      <c r="K39" s="240"/>
      <c r="L39" s="241">
        <v>0.25</v>
      </c>
      <c r="M39" s="241"/>
      <c r="N39" s="1" t="s">
        <v>18</v>
      </c>
      <c r="O39" s="1"/>
      <c r="P39" s="1"/>
      <c r="Q39" s="1"/>
      <c r="R39" s="1"/>
      <c r="S39" s="1"/>
      <c r="T39" s="1"/>
      <c r="U39" s="1"/>
      <c r="V39" s="1"/>
      <c r="W39" s="1"/>
      <c r="X39" s="1"/>
      <c r="Y39" s="88"/>
    </row>
    <row r="40" spans="1:25" ht="12.75">
      <c r="A40" s="2"/>
      <c r="B40" s="1"/>
      <c r="C40" s="1"/>
      <c r="D40" s="1"/>
      <c r="E40" s="1"/>
      <c r="F40" s="1"/>
      <c r="G40" s="1"/>
      <c r="H40" s="1"/>
      <c r="I40" s="1"/>
      <c r="J40" s="240" t="s">
        <v>16</v>
      </c>
      <c r="K40" s="240"/>
      <c r="L40" s="238">
        <v>0.1</v>
      </c>
      <c r="M40" s="238"/>
      <c r="N40" s="1"/>
      <c r="O40" s="1"/>
      <c r="P40" s="1"/>
      <c r="Q40" s="1"/>
      <c r="R40" s="1"/>
      <c r="S40" s="1"/>
      <c r="T40" s="1"/>
      <c r="U40" s="1"/>
      <c r="V40" s="1"/>
      <c r="W40" s="1"/>
      <c r="X40" s="1"/>
      <c r="Y40" s="88"/>
    </row>
    <row r="41" spans="1:25" ht="12.75">
      <c r="A41" s="2"/>
      <c r="B41" s="1"/>
      <c r="C41" s="1"/>
      <c r="D41" s="1"/>
      <c r="E41" s="1"/>
      <c r="F41" s="1"/>
      <c r="G41" s="1"/>
      <c r="H41" s="1"/>
      <c r="I41" s="1"/>
      <c r="J41" s="240" t="s">
        <v>17</v>
      </c>
      <c r="K41" s="240"/>
      <c r="L41" s="239">
        <v>0.1875</v>
      </c>
      <c r="M41" s="239"/>
      <c r="N41" s="1"/>
      <c r="O41" s="1"/>
      <c r="P41" s="1"/>
      <c r="Q41" s="1"/>
      <c r="R41" s="1"/>
      <c r="S41" s="1"/>
      <c r="T41" s="1"/>
      <c r="U41" s="1"/>
      <c r="V41" s="1"/>
      <c r="W41" s="1"/>
      <c r="X41" s="1"/>
      <c r="Y41" s="88"/>
    </row>
    <row r="42" spans="1:25" ht="12.75">
      <c r="A42" s="2"/>
      <c r="B42" s="1"/>
      <c r="C42" s="1"/>
      <c r="D42" s="1"/>
      <c r="E42" s="1"/>
      <c r="F42" s="1"/>
      <c r="G42" s="1"/>
      <c r="H42" s="1"/>
      <c r="I42" s="1"/>
      <c r="J42" s="240" t="s">
        <v>35</v>
      </c>
      <c r="K42" s="240"/>
      <c r="L42" s="250" t="s">
        <v>36</v>
      </c>
      <c r="M42" s="250"/>
      <c r="N42" s="1"/>
      <c r="O42" s="1"/>
      <c r="P42" s="1"/>
      <c r="Q42" s="1"/>
      <c r="R42" s="1"/>
      <c r="S42" s="1"/>
      <c r="T42" s="1"/>
      <c r="U42" s="1"/>
      <c r="V42" s="1"/>
      <c r="W42" s="1"/>
      <c r="X42" s="1"/>
      <c r="Y42" s="88"/>
    </row>
    <row r="43" spans="1:25"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7"/>
    </row>
    <row r="44" spans="1:25" ht="13.5"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7"/>
    </row>
    <row r="45" spans="1:25" ht="15" customHeight="1" thickBot="1">
      <c r="A45" s="2"/>
      <c r="B45" s="1"/>
      <c r="C45" s="1"/>
      <c r="D45" s="1"/>
      <c r="E45" s="1"/>
      <c r="F45" s="1"/>
      <c r="G45" s="1"/>
      <c r="H45" s="1"/>
      <c r="I45" s="248" t="s">
        <v>39</v>
      </c>
      <c r="J45" s="248"/>
      <c r="K45" s="248"/>
      <c r="L45" s="248"/>
      <c r="M45" s="248"/>
      <c r="N45" s="248"/>
      <c r="O45" s="248"/>
      <c r="P45" s="1"/>
      <c r="Q45" s="1"/>
      <c r="R45" s="1"/>
      <c r="S45" s="259">
        <f>'Config.'!$D$12</f>
        <v>36</v>
      </c>
      <c r="T45" s="246"/>
      <c r="U45" s="101" t="s">
        <v>85</v>
      </c>
      <c r="V45" s="1"/>
      <c r="W45" s="98">
        <f>'Config.'!$D$12+1.25</f>
        <v>37.25</v>
      </c>
      <c r="X45" s="101" t="s">
        <v>83</v>
      </c>
      <c r="Y45" s="88"/>
    </row>
    <row r="46" spans="1:25" ht="13.5" thickBot="1">
      <c r="A46" s="2"/>
      <c r="B46" s="1"/>
      <c r="C46" s="1"/>
      <c r="D46" s="1"/>
      <c r="E46" s="1"/>
      <c r="F46" s="1"/>
      <c r="G46" s="1"/>
      <c r="H46" s="1"/>
      <c r="I46" s="105"/>
      <c r="J46" s="89"/>
      <c r="K46" s="89"/>
      <c r="L46" s="255">
        <f>L3</f>
        <v>35.8125</v>
      </c>
      <c r="M46" s="256"/>
      <c r="N46" s="89"/>
      <c r="O46" s="10"/>
      <c r="P46" s="1"/>
      <c r="Q46" s="1"/>
      <c r="R46" s="1"/>
      <c r="S46" s="249">
        <f>'Config.'!D13</f>
        <v>84.1875</v>
      </c>
      <c r="T46" s="246"/>
      <c r="U46" s="91" t="s">
        <v>82</v>
      </c>
      <c r="V46" s="1"/>
      <c r="W46" s="98">
        <f>S46+13/16</f>
        <v>85</v>
      </c>
      <c r="X46" s="101" t="s">
        <v>84</v>
      </c>
      <c r="Y46" s="88"/>
    </row>
    <row r="47" spans="1:25" ht="13.5" thickBot="1">
      <c r="A47" s="2"/>
      <c r="B47" s="1"/>
      <c r="C47" s="1"/>
      <c r="D47" s="1"/>
      <c r="E47" s="1"/>
      <c r="F47" s="1"/>
      <c r="G47" s="1"/>
      <c r="H47" s="1"/>
      <c r="I47" s="105"/>
      <c r="J47" s="89"/>
      <c r="K47" s="89"/>
      <c r="L47" s="257"/>
      <c r="M47" s="258"/>
      <c r="N47" s="89"/>
      <c r="O47" s="10"/>
      <c r="P47" s="1"/>
      <c r="Q47" s="1"/>
      <c r="R47" s="1"/>
      <c r="S47" s="249">
        <f>'Config.'!D14</f>
        <v>0.75</v>
      </c>
      <c r="T47" s="246"/>
      <c r="U47" s="91" t="s">
        <v>81</v>
      </c>
      <c r="V47" s="1"/>
      <c r="Y47" s="88"/>
    </row>
    <row r="48" spans="1:25" ht="4.5" customHeight="1" thickBot="1">
      <c r="A48" s="2"/>
      <c r="B48" s="1"/>
      <c r="C48" s="1"/>
      <c r="D48" s="1"/>
      <c r="E48" s="1"/>
      <c r="F48" s="1"/>
      <c r="G48" s="1"/>
      <c r="H48" s="1"/>
      <c r="I48" s="1"/>
      <c r="J48" s="1"/>
      <c r="K48" s="1"/>
      <c r="L48" s="1"/>
      <c r="M48" s="1"/>
      <c r="N48" s="1"/>
      <c r="O48" s="1"/>
      <c r="P48" s="1"/>
      <c r="Q48" s="1"/>
      <c r="R48" s="1"/>
      <c r="S48" s="1"/>
      <c r="T48" s="1"/>
      <c r="U48" s="1"/>
      <c r="V48" s="1"/>
      <c r="W48" s="1"/>
      <c r="X48" s="1"/>
      <c r="Y48" s="88"/>
    </row>
    <row r="49" spans="1:25" ht="14.25" thickBot="1" thickTop="1">
      <c r="A49" s="100"/>
      <c r="B49" s="3"/>
      <c r="C49" s="3"/>
      <c r="D49" s="3"/>
      <c r="E49" s="1"/>
      <c r="F49" s="114"/>
      <c r="G49" s="116"/>
      <c r="H49" s="1"/>
      <c r="I49" s="114"/>
      <c r="J49" s="115"/>
      <c r="K49" s="115"/>
      <c r="L49" s="115"/>
      <c r="M49" s="115"/>
      <c r="N49" s="115"/>
      <c r="O49" s="116"/>
      <c r="P49" s="1"/>
      <c r="Q49" s="3"/>
      <c r="R49" s="3"/>
      <c r="S49" s="3"/>
      <c r="T49" s="3"/>
      <c r="U49" s="1"/>
      <c r="V49" s="1"/>
      <c r="W49" s="1"/>
      <c r="X49" s="1"/>
      <c r="Y49" s="88"/>
    </row>
    <row r="50" spans="1:25" ht="13.5" thickBot="1">
      <c r="A50" s="2"/>
      <c r="B50" s="1"/>
      <c r="C50" s="251">
        <f>'Config.'!M21</f>
        <v>10</v>
      </c>
      <c r="D50" s="252"/>
      <c r="E50" s="1"/>
      <c r="F50" s="118"/>
      <c r="G50" s="117"/>
      <c r="H50" s="1"/>
      <c r="I50" s="253">
        <f>'Config.'!AF21</f>
        <v>8.25</v>
      </c>
      <c r="J50" s="254"/>
      <c r="K50" s="113"/>
      <c r="L50" s="113"/>
      <c r="M50" s="113"/>
      <c r="N50" s="113"/>
      <c r="O50" s="117"/>
      <c r="P50" s="1"/>
      <c r="Q50" s="1"/>
      <c r="R50" s="1"/>
      <c r="S50" s="1"/>
      <c r="T50" s="1"/>
      <c r="U50" s="1"/>
      <c r="V50" s="1"/>
      <c r="W50" s="1"/>
      <c r="X50" s="1"/>
      <c r="Y50" s="88"/>
    </row>
    <row r="51" spans="1:25" ht="13.5" thickBot="1">
      <c r="A51" s="2"/>
      <c r="B51" s="1"/>
      <c r="C51" s="92"/>
      <c r="D51" s="92"/>
      <c r="E51" s="1"/>
      <c r="F51" s="118"/>
      <c r="G51" s="117"/>
      <c r="H51" s="1"/>
      <c r="I51" s="118"/>
      <c r="J51" s="113"/>
      <c r="K51" s="113"/>
      <c r="L51" s="113"/>
      <c r="M51" s="113"/>
      <c r="N51" s="113"/>
      <c r="O51" s="117"/>
      <c r="P51" s="1"/>
      <c r="Q51" s="1"/>
      <c r="R51" s="1"/>
      <c r="S51" s="1"/>
      <c r="T51" s="1"/>
      <c r="U51" s="1"/>
      <c r="V51" s="1"/>
      <c r="W51" s="1"/>
      <c r="X51" s="1"/>
      <c r="Y51" s="88"/>
    </row>
    <row r="52" spans="1:25" ht="12.75">
      <c r="A52" s="2"/>
      <c r="B52" s="1"/>
      <c r="C52" s="1"/>
      <c r="D52" s="1"/>
      <c r="E52" s="1"/>
      <c r="F52" s="118"/>
      <c r="G52" s="6"/>
      <c r="H52" s="1"/>
      <c r="I52" s="119"/>
      <c r="J52" s="120"/>
      <c r="K52" s="113"/>
      <c r="L52" s="113"/>
      <c r="M52" s="113"/>
      <c r="N52" s="113"/>
      <c r="O52" s="117"/>
      <c r="P52" s="1"/>
      <c r="Q52" s="1"/>
      <c r="R52" s="1"/>
      <c r="S52" s="1"/>
      <c r="T52" s="1"/>
      <c r="U52" s="1"/>
      <c r="V52" s="1"/>
      <c r="W52" s="1"/>
      <c r="X52" s="1"/>
      <c r="Y52" s="88"/>
    </row>
    <row r="53" spans="1:25" ht="13.5" thickBot="1">
      <c r="A53" s="2"/>
      <c r="B53" s="1"/>
      <c r="C53" s="3"/>
      <c r="D53" s="3"/>
      <c r="E53" s="1"/>
      <c r="F53" s="118"/>
      <c r="G53" s="7"/>
      <c r="H53" s="17"/>
      <c r="I53" s="118"/>
      <c r="J53" s="113"/>
      <c r="K53" s="113"/>
      <c r="L53" s="113"/>
      <c r="M53" s="113"/>
      <c r="N53" s="113"/>
      <c r="O53" s="117"/>
      <c r="P53" s="1"/>
      <c r="Q53" s="1"/>
      <c r="R53" s="1"/>
      <c r="S53" s="1"/>
      <c r="T53" s="1"/>
      <c r="U53" s="1"/>
      <c r="V53" s="1"/>
      <c r="W53" s="1"/>
      <c r="X53" s="1"/>
      <c r="Y53" s="88"/>
    </row>
    <row r="54" spans="1:25" ht="12.75">
      <c r="A54" s="2"/>
      <c r="B54" s="1"/>
      <c r="C54" s="1"/>
      <c r="D54" s="1"/>
      <c r="E54" s="1"/>
      <c r="F54" s="118"/>
      <c r="G54" s="117"/>
      <c r="H54" s="1"/>
      <c r="I54" s="118"/>
      <c r="J54" s="113"/>
      <c r="K54" s="113"/>
      <c r="L54" s="113"/>
      <c r="M54" s="113"/>
      <c r="N54" s="113"/>
      <c r="O54" s="117"/>
      <c r="P54" s="1"/>
      <c r="Q54" s="1"/>
      <c r="R54" s="1"/>
      <c r="S54" s="1"/>
      <c r="T54" s="1"/>
      <c r="U54" s="1"/>
      <c r="V54" s="1"/>
      <c r="W54" s="1"/>
      <c r="X54" s="1"/>
      <c r="Y54" s="88"/>
    </row>
    <row r="55" spans="1:25" ht="12.75">
      <c r="A55" s="2"/>
      <c r="B55" s="1"/>
      <c r="C55" s="1"/>
      <c r="D55" s="1"/>
      <c r="E55" s="1"/>
      <c r="F55" s="118"/>
      <c r="G55" s="117"/>
      <c r="H55" s="1"/>
      <c r="I55" s="118"/>
      <c r="J55" s="113"/>
      <c r="K55" s="113"/>
      <c r="L55" s="113"/>
      <c r="M55" s="113"/>
      <c r="N55" s="113"/>
      <c r="O55" s="117"/>
      <c r="P55" s="1"/>
      <c r="Q55" s="1"/>
      <c r="R55" s="1"/>
      <c r="S55" s="1"/>
      <c r="T55" s="1"/>
      <c r="U55" s="1"/>
      <c r="V55" s="1"/>
      <c r="W55" s="1"/>
      <c r="X55" s="1"/>
      <c r="Y55" s="88"/>
    </row>
    <row r="56" spans="1:25" ht="13.5" thickBot="1">
      <c r="A56" s="2"/>
      <c r="B56" s="1"/>
      <c r="C56" s="1"/>
      <c r="D56" s="1"/>
      <c r="E56" s="1"/>
      <c r="F56" s="118"/>
      <c r="G56" s="117"/>
      <c r="H56" s="1"/>
      <c r="I56" s="118"/>
      <c r="J56" s="113"/>
      <c r="K56" s="113"/>
      <c r="L56" s="113"/>
      <c r="M56" s="113"/>
      <c r="N56" s="113"/>
      <c r="O56" s="117"/>
      <c r="P56" s="1"/>
      <c r="Q56" s="1"/>
      <c r="R56" s="1"/>
      <c r="S56" s="1"/>
      <c r="T56" s="1"/>
      <c r="U56" s="1"/>
      <c r="V56" s="1"/>
      <c r="W56" s="1"/>
      <c r="X56" s="1"/>
      <c r="Y56" s="88"/>
    </row>
    <row r="57" spans="1:25" ht="13.5" thickBot="1">
      <c r="A57" s="2"/>
      <c r="B57" s="1"/>
      <c r="C57" s="1"/>
      <c r="D57" s="1"/>
      <c r="E57" s="1"/>
      <c r="F57" s="118"/>
      <c r="G57" s="117"/>
      <c r="H57" s="1"/>
      <c r="I57" s="118"/>
      <c r="J57" s="113"/>
      <c r="K57" s="113"/>
      <c r="L57" s="113"/>
      <c r="M57" s="113"/>
      <c r="N57" s="113"/>
      <c r="O57" s="117"/>
      <c r="P57" s="1"/>
      <c r="Q57" s="249">
        <f>'Config.'!U21</f>
        <v>44</v>
      </c>
      <c r="R57" s="246"/>
      <c r="S57" s="1"/>
      <c r="T57" s="1"/>
      <c r="U57" s="1"/>
      <c r="V57" s="1"/>
      <c r="W57" s="1"/>
      <c r="X57" s="1"/>
      <c r="Y57" s="88"/>
    </row>
    <row r="58" spans="1:25" ht="12.75">
      <c r="A58" s="2"/>
      <c r="B58" s="1"/>
      <c r="C58" s="1"/>
      <c r="D58" s="1"/>
      <c r="E58" s="1"/>
      <c r="F58" s="118"/>
      <c r="G58" s="117"/>
      <c r="H58" s="1"/>
      <c r="I58" s="118"/>
      <c r="J58" s="113"/>
      <c r="K58" s="113"/>
      <c r="L58" s="113"/>
      <c r="M58" s="113"/>
      <c r="N58" s="113"/>
      <c r="O58" s="117"/>
      <c r="P58" s="1"/>
      <c r="Q58" s="1"/>
      <c r="R58" s="1"/>
      <c r="S58" s="1"/>
      <c r="T58" s="1"/>
      <c r="U58" s="1"/>
      <c r="V58" s="1"/>
      <c r="W58" s="1"/>
      <c r="X58" s="1"/>
      <c r="Y58" s="88"/>
    </row>
    <row r="59" spans="1:25" ht="12.75">
      <c r="A59" s="2"/>
      <c r="B59" s="1"/>
      <c r="C59" s="1"/>
      <c r="D59" s="1"/>
      <c r="E59" s="1"/>
      <c r="F59" s="118"/>
      <c r="G59" s="117"/>
      <c r="H59" s="1"/>
      <c r="I59" s="118"/>
      <c r="J59" s="113"/>
      <c r="K59" s="113"/>
      <c r="L59" s="113"/>
      <c r="M59" s="113"/>
      <c r="N59" s="113"/>
      <c r="O59" s="117"/>
      <c r="P59" s="1"/>
      <c r="Q59" s="1"/>
      <c r="R59" s="1"/>
      <c r="S59" s="1"/>
      <c r="T59" s="1"/>
      <c r="U59" s="1"/>
      <c r="V59" s="1"/>
      <c r="W59" s="1"/>
      <c r="X59" s="1"/>
      <c r="Y59" s="88"/>
    </row>
    <row r="60" spans="1:25" ht="12.75">
      <c r="A60" s="2"/>
      <c r="B60" s="1"/>
      <c r="C60" s="1"/>
      <c r="D60" s="1"/>
      <c r="E60" s="1"/>
      <c r="F60" s="118"/>
      <c r="G60" s="117"/>
      <c r="H60" s="1"/>
      <c r="I60" s="118"/>
      <c r="J60" s="113"/>
      <c r="K60" s="113"/>
      <c r="L60" s="113"/>
      <c r="M60" s="113"/>
      <c r="N60" s="113"/>
      <c r="O60" s="117"/>
      <c r="P60" s="1"/>
      <c r="Q60" s="1"/>
      <c r="R60" s="1"/>
      <c r="S60" s="1"/>
      <c r="T60" s="1"/>
      <c r="U60" s="1"/>
      <c r="V60" s="1"/>
      <c r="W60" s="1"/>
      <c r="X60" s="1"/>
      <c r="Y60" s="88"/>
    </row>
    <row r="61" spans="1:25" ht="13.5" thickBot="1">
      <c r="A61" s="2"/>
      <c r="B61" s="1"/>
      <c r="C61" s="1"/>
      <c r="D61" s="1"/>
      <c r="E61" s="1"/>
      <c r="F61" s="118"/>
      <c r="G61" s="117"/>
      <c r="H61" s="1"/>
      <c r="I61" s="118"/>
      <c r="J61" s="113"/>
      <c r="K61" s="113"/>
      <c r="L61" s="113"/>
      <c r="M61" s="113"/>
      <c r="N61" s="113"/>
      <c r="O61" s="117"/>
      <c r="P61" s="1"/>
      <c r="Q61" s="1"/>
      <c r="R61" s="1"/>
      <c r="S61" s="1"/>
      <c r="T61" s="1"/>
      <c r="U61" s="1"/>
      <c r="V61" s="1"/>
      <c r="W61" s="1"/>
      <c r="X61" s="1"/>
      <c r="Y61" s="88"/>
    </row>
    <row r="62" spans="1:25" ht="13.5" thickBot="1">
      <c r="A62" s="249">
        <f>'Config.'!N21</f>
        <v>74</v>
      </c>
      <c r="B62" s="246"/>
      <c r="C62" s="1"/>
      <c r="D62" s="1"/>
      <c r="E62" s="1"/>
      <c r="F62" s="118"/>
      <c r="G62" s="117"/>
      <c r="H62" s="1"/>
      <c r="I62" s="118"/>
      <c r="J62" s="113"/>
      <c r="K62" s="243">
        <f>'Config.'!AG21</f>
        <v>72.25</v>
      </c>
      <c r="L62" s="244"/>
      <c r="M62" s="113"/>
      <c r="N62" s="113"/>
      <c r="O62" s="117"/>
      <c r="P62" s="1"/>
      <c r="Q62" s="1"/>
      <c r="R62" s="1"/>
      <c r="S62" s="1"/>
      <c r="T62" s="1"/>
      <c r="U62" s="1"/>
      <c r="V62" s="1"/>
      <c r="W62" s="1"/>
      <c r="X62" s="1"/>
      <c r="Y62" s="88"/>
    </row>
    <row r="63" spans="1:25" ht="12.75">
      <c r="A63" s="2"/>
      <c r="B63" s="1"/>
      <c r="C63" s="1"/>
      <c r="D63" s="1"/>
      <c r="E63" s="1"/>
      <c r="F63" s="118"/>
      <c r="G63" s="117"/>
      <c r="H63" s="1"/>
      <c r="I63" s="118"/>
      <c r="J63" s="113"/>
      <c r="K63" s="125"/>
      <c r="L63" s="125"/>
      <c r="M63" s="113"/>
      <c r="N63" s="113"/>
      <c r="O63" s="117"/>
      <c r="P63" s="1"/>
      <c r="Q63" s="1"/>
      <c r="R63" s="1"/>
      <c r="S63" s="1"/>
      <c r="T63" s="1"/>
      <c r="U63" s="1"/>
      <c r="V63" s="1"/>
      <c r="W63" s="1"/>
      <c r="X63" s="1"/>
      <c r="Y63" s="88"/>
    </row>
    <row r="64" spans="1:25" ht="12.75">
      <c r="A64" s="2"/>
      <c r="B64" s="1"/>
      <c r="C64" s="1"/>
      <c r="D64" s="1"/>
      <c r="E64" s="1"/>
      <c r="F64" s="118"/>
      <c r="G64" s="117"/>
      <c r="H64" s="1"/>
      <c r="I64" s="118"/>
      <c r="J64" s="113"/>
      <c r="K64" s="113"/>
      <c r="L64" s="113"/>
      <c r="M64" s="113"/>
      <c r="N64" s="113"/>
      <c r="O64" s="117"/>
      <c r="P64" s="1"/>
      <c r="Q64" s="1"/>
      <c r="R64" s="1"/>
      <c r="S64" s="1"/>
      <c r="T64" s="1"/>
      <c r="U64" s="1"/>
      <c r="V64" s="1"/>
      <c r="W64" s="1"/>
      <c r="X64" s="1"/>
      <c r="Y64" s="88"/>
    </row>
    <row r="65" spans="1:25" ht="12.75">
      <c r="A65" s="2"/>
      <c r="B65" s="1"/>
      <c r="C65" s="1"/>
      <c r="D65" s="1"/>
      <c r="E65" s="1"/>
      <c r="F65" s="118"/>
      <c r="G65" s="117"/>
      <c r="H65" s="1"/>
      <c r="I65" s="118"/>
      <c r="J65" s="113"/>
      <c r="K65" s="113"/>
      <c r="L65" s="113"/>
      <c r="M65" s="113"/>
      <c r="N65" s="247" t="s">
        <v>32</v>
      </c>
      <c r="O65" s="126"/>
      <c r="P65" s="4"/>
      <c r="Q65" s="4"/>
      <c r="R65" s="4"/>
      <c r="S65" s="1"/>
      <c r="T65" s="1"/>
      <c r="U65" s="1"/>
      <c r="V65" s="1"/>
      <c r="W65" s="1"/>
      <c r="X65" s="1"/>
      <c r="Y65" s="88"/>
    </row>
    <row r="66" spans="1:25" ht="13.5" thickBot="1">
      <c r="A66" s="2"/>
      <c r="B66" s="1"/>
      <c r="C66" s="1"/>
      <c r="D66" s="1"/>
      <c r="E66" s="1"/>
      <c r="F66" s="118"/>
      <c r="G66" s="117"/>
      <c r="H66" s="1"/>
      <c r="I66" s="118"/>
      <c r="J66" s="113"/>
      <c r="K66" s="113"/>
      <c r="L66" s="113"/>
      <c r="M66" s="113"/>
      <c r="N66" s="247"/>
      <c r="O66" s="117"/>
      <c r="P66" s="1"/>
      <c r="Q66" s="1"/>
      <c r="R66" s="1"/>
      <c r="S66" s="1"/>
      <c r="T66" s="1"/>
      <c r="U66" s="1"/>
      <c r="V66" s="1"/>
      <c r="W66" s="1"/>
      <c r="X66" s="1"/>
      <c r="Y66" s="88"/>
    </row>
    <row r="67" spans="1:25" ht="13.5" thickBot="1">
      <c r="A67" s="2"/>
      <c r="B67" s="1"/>
      <c r="C67" s="1"/>
      <c r="D67" s="1"/>
      <c r="E67" s="1"/>
      <c r="F67" s="118"/>
      <c r="G67" s="117"/>
      <c r="H67" s="1"/>
      <c r="I67" s="118"/>
      <c r="J67" s="113"/>
      <c r="K67" s="113"/>
      <c r="L67" s="113"/>
      <c r="M67" s="113"/>
      <c r="N67" s="113"/>
      <c r="O67" s="117"/>
      <c r="P67" s="1"/>
      <c r="Q67" s="1"/>
      <c r="R67" s="1"/>
      <c r="S67" s="245">
        <f>'Config.'!T21</f>
        <v>83.34375</v>
      </c>
      <c r="T67" s="246"/>
      <c r="U67" s="94" t="s">
        <v>43</v>
      </c>
      <c r="V67" s="1"/>
      <c r="W67" s="1"/>
      <c r="X67" s="1"/>
      <c r="Y67" s="88"/>
    </row>
    <row r="68" spans="1:25" ht="12.75">
      <c r="A68" s="2"/>
      <c r="B68" s="1"/>
      <c r="C68" s="1"/>
      <c r="D68" s="1"/>
      <c r="E68" s="1"/>
      <c r="F68" s="118"/>
      <c r="G68" s="117"/>
      <c r="H68" s="1"/>
      <c r="I68" s="118"/>
      <c r="J68" s="113"/>
      <c r="K68" s="113"/>
      <c r="L68" s="113"/>
      <c r="M68" s="113"/>
      <c r="N68" s="113"/>
      <c r="O68" s="117"/>
      <c r="P68" s="1"/>
      <c r="Q68" s="1"/>
      <c r="R68" s="1"/>
      <c r="S68" s="1"/>
      <c r="T68" s="1"/>
      <c r="U68" s="1"/>
      <c r="V68" s="1"/>
      <c r="W68" s="1"/>
      <c r="X68" s="1"/>
      <c r="Y68" s="88"/>
    </row>
    <row r="69" spans="1:25" ht="12.75">
      <c r="A69" s="2"/>
      <c r="B69" s="1"/>
      <c r="C69" s="1"/>
      <c r="D69" s="1"/>
      <c r="E69" s="1"/>
      <c r="F69" s="118"/>
      <c r="G69" s="117"/>
      <c r="H69" s="1"/>
      <c r="I69" s="118"/>
      <c r="J69" s="113"/>
      <c r="K69" s="113"/>
      <c r="L69" s="113"/>
      <c r="M69" s="113"/>
      <c r="N69" s="113"/>
      <c r="O69" s="117"/>
      <c r="P69" s="1"/>
      <c r="Q69" s="1"/>
      <c r="R69" s="1"/>
      <c r="S69" s="1"/>
      <c r="T69" s="1"/>
      <c r="U69" s="1"/>
      <c r="V69" s="1"/>
      <c r="W69" s="1"/>
      <c r="X69" s="1"/>
      <c r="Y69" s="88"/>
    </row>
    <row r="70" spans="1:25" ht="12.75">
      <c r="A70" s="2"/>
      <c r="B70" s="1"/>
      <c r="C70" s="1"/>
      <c r="D70" s="1"/>
      <c r="E70" s="1"/>
      <c r="F70" s="118"/>
      <c r="G70" s="117"/>
      <c r="H70" s="1"/>
      <c r="I70" s="118"/>
      <c r="J70" s="113"/>
      <c r="K70" s="113"/>
      <c r="L70" s="113"/>
      <c r="M70" s="113"/>
      <c r="N70" s="113"/>
      <c r="O70" s="117"/>
      <c r="P70" s="1"/>
      <c r="Q70" s="1"/>
      <c r="R70" s="1"/>
      <c r="S70" s="1"/>
      <c r="T70" s="1"/>
      <c r="U70" s="1"/>
      <c r="V70" s="1"/>
      <c r="W70" s="1"/>
      <c r="X70" s="1"/>
      <c r="Y70" s="88"/>
    </row>
    <row r="71" spans="1:25" ht="12.75">
      <c r="A71" s="2"/>
      <c r="B71" s="1"/>
      <c r="C71" s="1"/>
      <c r="D71" s="1"/>
      <c r="E71" s="1"/>
      <c r="F71" s="118"/>
      <c r="G71" s="117"/>
      <c r="H71" s="1"/>
      <c r="I71" s="118"/>
      <c r="J71" s="113"/>
      <c r="K71" s="113"/>
      <c r="L71" s="113"/>
      <c r="M71" s="113"/>
      <c r="N71" s="113"/>
      <c r="O71" s="117"/>
      <c r="P71" s="1"/>
      <c r="Q71" s="1"/>
      <c r="R71" s="1"/>
      <c r="S71" s="1"/>
      <c r="T71" s="1"/>
      <c r="U71" s="1"/>
      <c r="V71" s="1"/>
      <c r="W71" s="1"/>
      <c r="X71" s="1"/>
      <c r="Y71" s="88"/>
    </row>
    <row r="72" spans="1:25" ht="12.75">
      <c r="A72" s="2"/>
      <c r="B72" s="1"/>
      <c r="C72" s="1"/>
      <c r="D72" s="1"/>
      <c r="E72" s="1"/>
      <c r="F72" s="118"/>
      <c r="G72" s="117"/>
      <c r="H72" s="1"/>
      <c r="I72" s="118"/>
      <c r="J72" s="113"/>
      <c r="K72" s="113"/>
      <c r="L72" s="113"/>
      <c r="M72" s="113"/>
      <c r="N72" s="113"/>
      <c r="O72" s="117"/>
      <c r="P72" s="1"/>
      <c r="Q72" s="1"/>
      <c r="R72" s="1"/>
      <c r="S72" s="1"/>
      <c r="T72" s="1"/>
      <c r="U72" s="1"/>
      <c r="V72" s="1"/>
      <c r="W72" s="1"/>
      <c r="X72" s="1"/>
      <c r="Y72" s="88"/>
    </row>
    <row r="73" spans="1:25" ht="12.75">
      <c r="A73" s="2"/>
      <c r="B73" s="1"/>
      <c r="C73" s="1"/>
      <c r="D73" s="1"/>
      <c r="E73" s="1"/>
      <c r="F73" s="118"/>
      <c r="G73" s="117"/>
      <c r="H73" s="1"/>
      <c r="I73" s="118"/>
      <c r="J73" s="113"/>
      <c r="K73" s="113"/>
      <c r="L73" s="113"/>
      <c r="M73" s="113"/>
      <c r="N73" s="113"/>
      <c r="O73" s="117"/>
      <c r="P73" s="1"/>
      <c r="Q73" s="1"/>
      <c r="R73" s="1"/>
      <c r="S73" s="1"/>
      <c r="T73" s="1"/>
      <c r="U73" s="1"/>
      <c r="V73" s="1"/>
      <c r="W73" s="1"/>
      <c r="X73" s="1"/>
      <c r="Y73" s="88"/>
    </row>
    <row r="74" spans="1:25" ht="12.75">
      <c r="A74" s="2"/>
      <c r="B74" s="1"/>
      <c r="C74" s="1"/>
      <c r="D74" s="1"/>
      <c r="E74" s="1"/>
      <c r="F74" s="118"/>
      <c r="G74" s="117"/>
      <c r="H74" s="1"/>
      <c r="I74" s="118"/>
      <c r="J74" s="113"/>
      <c r="K74" s="113"/>
      <c r="L74" s="113"/>
      <c r="M74" s="113"/>
      <c r="N74" s="113"/>
      <c r="O74" s="117"/>
      <c r="P74" s="1"/>
      <c r="Q74" s="1"/>
      <c r="R74" s="1"/>
      <c r="S74" s="1"/>
      <c r="T74" s="1"/>
      <c r="U74" s="1"/>
      <c r="V74" s="1"/>
      <c r="W74" s="1"/>
      <c r="X74" s="1"/>
      <c r="Y74" s="88"/>
    </row>
    <row r="75" spans="1:25" ht="13.5" thickBot="1">
      <c r="A75" s="2"/>
      <c r="B75" s="1"/>
      <c r="C75" s="1"/>
      <c r="D75" s="1"/>
      <c r="E75" s="1"/>
      <c r="F75" s="118"/>
      <c r="G75" s="117"/>
      <c r="H75" s="1"/>
      <c r="I75" s="121"/>
      <c r="J75" s="122"/>
      <c r="K75" s="122"/>
      <c r="L75" s="122"/>
      <c r="M75" s="113"/>
      <c r="N75" s="113"/>
      <c r="O75" s="117"/>
      <c r="P75" s="1"/>
      <c r="Q75" s="1"/>
      <c r="R75" s="1"/>
      <c r="S75" s="1"/>
      <c r="T75" s="1"/>
      <c r="U75" s="1"/>
      <c r="V75" s="1"/>
      <c r="W75" s="1"/>
      <c r="X75" s="1"/>
      <c r="Y75" s="88"/>
    </row>
    <row r="76" spans="1:25" ht="12.75">
      <c r="A76" s="2"/>
      <c r="B76" s="4"/>
      <c r="C76" s="1"/>
      <c r="D76" s="1"/>
      <c r="E76" s="1"/>
      <c r="F76" s="118"/>
      <c r="G76" s="6"/>
      <c r="H76" s="1"/>
      <c r="I76" s="118"/>
      <c r="J76" s="113"/>
      <c r="K76" s="113"/>
      <c r="L76" s="113"/>
      <c r="M76" s="113"/>
      <c r="N76" s="113"/>
      <c r="O76" s="117"/>
      <c r="P76" s="1"/>
      <c r="Q76" s="1"/>
      <c r="R76" s="1"/>
      <c r="S76" s="1"/>
      <c r="T76" s="1"/>
      <c r="U76" s="1"/>
      <c r="V76" s="1"/>
      <c r="W76" s="1"/>
      <c r="X76" s="1"/>
      <c r="Y76" s="88"/>
    </row>
    <row r="77" spans="1:25" ht="13.5" thickBot="1">
      <c r="A77" s="100"/>
      <c r="B77" s="3"/>
      <c r="C77" s="3"/>
      <c r="D77" s="3"/>
      <c r="E77" s="1"/>
      <c r="F77" s="118"/>
      <c r="G77" s="7"/>
      <c r="H77" s="1"/>
      <c r="I77" s="118"/>
      <c r="J77" s="113"/>
      <c r="K77" s="113"/>
      <c r="L77" s="113"/>
      <c r="M77" s="113"/>
      <c r="N77" s="113"/>
      <c r="O77" s="117"/>
      <c r="P77" s="1"/>
      <c r="Q77" s="1"/>
      <c r="R77" s="1"/>
      <c r="S77" s="1"/>
      <c r="T77" s="1"/>
      <c r="U77" s="1"/>
      <c r="V77" s="1"/>
      <c r="W77" s="1"/>
      <c r="X77" s="1"/>
      <c r="Y77" s="88"/>
    </row>
    <row r="78" spans="1:25" ht="12.75">
      <c r="A78" s="2"/>
      <c r="B78" s="1"/>
      <c r="C78" s="1"/>
      <c r="D78" s="1"/>
      <c r="E78" s="1"/>
      <c r="F78" s="118"/>
      <c r="G78" s="117"/>
      <c r="H78" s="1"/>
      <c r="I78" s="118"/>
      <c r="J78" s="113"/>
      <c r="K78" s="113"/>
      <c r="L78" s="113"/>
      <c r="M78" s="113"/>
      <c r="N78" s="113"/>
      <c r="O78" s="117"/>
      <c r="P78" s="1"/>
      <c r="Q78" s="1"/>
      <c r="R78" s="1"/>
      <c r="S78" s="1"/>
      <c r="T78" s="1"/>
      <c r="U78" s="1"/>
      <c r="V78" s="1"/>
      <c r="W78" s="1"/>
      <c r="X78" s="1"/>
      <c r="Y78" s="88"/>
    </row>
    <row r="79" spans="1:25" ht="13.5" thickBot="1">
      <c r="A79" s="2"/>
      <c r="B79" s="1"/>
      <c r="C79" s="1"/>
      <c r="D79" s="1"/>
      <c r="E79" s="1"/>
      <c r="F79" s="123"/>
      <c r="G79" s="127"/>
      <c r="H79" s="1"/>
      <c r="I79" s="123"/>
      <c r="J79" s="124"/>
      <c r="K79" s="124"/>
      <c r="L79" s="124"/>
      <c r="M79" s="124"/>
      <c r="N79" s="124"/>
      <c r="O79" s="127"/>
      <c r="P79" s="1"/>
      <c r="Q79" s="4"/>
      <c r="R79" s="4"/>
      <c r="S79" s="4"/>
      <c r="T79" s="4"/>
      <c r="U79" s="1"/>
      <c r="V79" s="1"/>
      <c r="W79" s="1"/>
      <c r="X79" s="1"/>
      <c r="Y79" s="88"/>
    </row>
    <row r="80" spans="1:25" ht="13.5" thickTop="1">
      <c r="A80" s="2"/>
      <c r="B80" s="1"/>
      <c r="C80" s="1"/>
      <c r="D80" s="1"/>
      <c r="E80" s="1"/>
      <c r="F80" s="1"/>
      <c r="G80" s="1"/>
      <c r="H80" s="1"/>
      <c r="I80" s="1"/>
      <c r="J80" s="1"/>
      <c r="K80" s="1"/>
      <c r="L80" s="1"/>
      <c r="M80" s="1"/>
      <c r="N80" s="1"/>
      <c r="O80" s="1"/>
      <c r="P80" s="1"/>
      <c r="Q80" s="1"/>
      <c r="R80" s="1"/>
      <c r="S80" s="1"/>
      <c r="T80" s="1"/>
      <c r="U80" s="1"/>
      <c r="V80" s="1"/>
      <c r="W80" s="1"/>
      <c r="X80" s="1"/>
      <c r="Y80" s="88"/>
    </row>
    <row r="81" spans="1:25" ht="12.75">
      <c r="A81" s="2"/>
      <c r="B81" s="1"/>
      <c r="C81" s="1"/>
      <c r="D81" s="1"/>
      <c r="E81" s="1"/>
      <c r="F81" s="1"/>
      <c r="G81" s="1"/>
      <c r="H81" s="1"/>
      <c r="I81" s="242" t="s">
        <v>44</v>
      </c>
      <c r="J81" s="242"/>
      <c r="K81" s="242"/>
      <c r="L81" s="236">
        <v>3.5</v>
      </c>
      <c r="M81" s="237"/>
      <c r="N81" s="1"/>
      <c r="O81" s="1"/>
      <c r="P81" s="1"/>
      <c r="Q81" s="1"/>
      <c r="R81" s="1"/>
      <c r="S81" s="1"/>
      <c r="T81" s="1"/>
      <c r="U81" s="1"/>
      <c r="V81" s="1"/>
      <c r="W81" s="1"/>
      <c r="X81" s="1"/>
      <c r="Y81" s="88"/>
    </row>
    <row r="82" spans="1:25" ht="12.75">
      <c r="A82" s="2"/>
      <c r="B82" s="1"/>
      <c r="C82" s="1"/>
      <c r="D82" s="1"/>
      <c r="E82" s="1"/>
      <c r="F82" s="1"/>
      <c r="G82" s="1"/>
      <c r="H82" s="1"/>
      <c r="I82" s="1"/>
      <c r="J82" s="240" t="s">
        <v>15</v>
      </c>
      <c r="K82" s="240"/>
      <c r="L82" s="241">
        <v>0.625</v>
      </c>
      <c r="M82" s="241"/>
      <c r="N82" s="1" t="s">
        <v>18</v>
      </c>
      <c r="O82" s="1"/>
      <c r="P82" s="1"/>
      <c r="Q82" s="1"/>
      <c r="R82" s="1"/>
      <c r="S82" s="1"/>
      <c r="T82" s="1"/>
      <c r="U82" s="1"/>
      <c r="V82" s="1"/>
      <c r="W82" s="1"/>
      <c r="X82" s="1"/>
      <c r="Y82" s="88"/>
    </row>
    <row r="83" spans="1:25" ht="12.75">
      <c r="A83" s="2"/>
      <c r="B83" s="1"/>
      <c r="C83" s="1"/>
      <c r="D83" s="1"/>
      <c r="E83" s="1"/>
      <c r="F83" s="1"/>
      <c r="G83" s="1"/>
      <c r="H83" s="1"/>
      <c r="I83" s="1"/>
      <c r="J83" s="240" t="s">
        <v>16</v>
      </c>
      <c r="K83" s="240"/>
      <c r="L83" s="238">
        <v>0.1</v>
      </c>
      <c r="M83" s="238"/>
      <c r="N83" s="1"/>
      <c r="O83" s="1"/>
      <c r="P83" s="1"/>
      <c r="Q83" s="1"/>
      <c r="R83" s="1"/>
      <c r="S83" s="1"/>
      <c r="T83" s="1"/>
      <c r="U83" s="1"/>
      <c r="V83" s="1"/>
      <c r="W83" s="1"/>
      <c r="X83" s="1"/>
      <c r="Y83" s="88"/>
    </row>
    <row r="84" spans="1:25" ht="12.75">
      <c r="A84" s="2"/>
      <c r="B84" s="1"/>
      <c r="C84" s="1"/>
      <c r="D84" s="1"/>
      <c r="E84" s="1"/>
      <c r="F84" s="1"/>
      <c r="G84" s="1"/>
      <c r="H84" s="1"/>
      <c r="I84" s="1"/>
      <c r="J84" s="240" t="s">
        <v>17</v>
      </c>
      <c r="K84" s="240"/>
      <c r="L84" s="239">
        <v>0.1875</v>
      </c>
      <c r="M84" s="239"/>
      <c r="N84" s="1"/>
      <c r="O84" s="1"/>
      <c r="P84" s="1"/>
      <c r="Q84" s="1"/>
      <c r="R84" s="1"/>
      <c r="S84" s="1"/>
      <c r="T84" s="1"/>
      <c r="U84" s="1"/>
      <c r="V84" s="1"/>
      <c r="W84" s="1"/>
      <c r="X84" s="1"/>
      <c r="Y84" s="88"/>
    </row>
    <row r="85" spans="1:25" ht="12.75">
      <c r="A85" s="2"/>
      <c r="B85" s="1"/>
      <c r="C85" s="1"/>
      <c r="D85" s="1"/>
      <c r="E85" s="1"/>
      <c r="F85" s="1"/>
      <c r="G85" s="1"/>
      <c r="H85" s="1"/>
      <c r="I85" s="1"/>
      <c r="J85" s="240" t="s">
        <v>35</v>
      </c>
      <c r="K85" s="240"/>
      <c r="L85" s="250" t="s">
        <v>36</v>
      </c>
      <c r="M85" s="250"/>
      <c r="N85" s="1"/>
      <c r="O85" s="1"/>
      <c r="P85" s="1"/>
      <c r="Q85" s="1"/>
      <c r="R85" s="1"/>
      <c r="S85" s="1"/>
      <c r="T85" s="1"/>
      <c r="U85" s="1"/>
      <c r="V85" s="1"/>
      <c r="W85" s="1"/>
      <c r="X85" s="1"/>
      <c r="Y85" s="88"/>
    </row>
    <row r="86" spans="1:25" ht="13.5"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7"/>
    </row>
    <row r="87" spans="1:25" ht="13.5" thickBot="1">
      <c r="A87" s="85"/>
      <c r="B87" s="86"/>
      <c r="C87" s="86"/>
      <c r="D87" s="86"/>
      <c r="E87" s="86"/>
      <c r="F87" s="86"/>
      <c r="G87" s="86"/>
      <c r="H87" s="86"/>
      <c r="I87" s="86"/>
      <c r="J87" s="86"/>
      <c r="K87" s="86"/>
      <c r="L87" s="86"/>
      <c r="M87" s="86"/>
      <c r="N87" s="86"/>
      <c r="O87" s="86"/>
      <c r="P87" s="86"/>
      <c r="Q87" s="86"/>
      <c r="R87" s="86"/>
      <c r="S87" s="86"/>
      <c r="T87" s="86"/>
      <c r="U87" s="86"/>
      <c r="V87" s="86"/>
      <c r="W87" s="86"/>
      <c r="X87" s="86"/>
      <c r="Y87" s="87"/>
    </row>
    <row r="88" spans="1:25" ht="18.75" thickBot="1">
      <c r="A88" s="2"/>
      <c r="B88" s="1"/>
      <c r="C88" s="1"/>
      <c r="D88" s="1"/>
      <c r="E88" s="1"/>
      <c r="F88" s="1"/>
      <c r="G88" s="1"/>
      <c r="H88" s="1"/>
      <c r="I88" s="248" t="s">
        <v>38</v>
      </c>
      <c r="J88" s="248"/>
      <c r="K88" s="248"/>
      <c r="L88" s="248"/>
      <c r="M88" s="248"/>
      <c r="N88" s="248"/>
      <c r="O88" s="248"/>
      <c r="P88" s="1"/>
      <c r="Q88" s="1"/>
      <c r="R88" s="1"/>
      <c r="S88" s="259">
        <f>'Config.'!$D$12</f>
        <v>36</v>
      </c>
      <c r="T88" s="246"/>
      <c r="U88" s="101" t="s">
        <v>85</v>
      </c>
      <c r="V88" s="1"/>
      <c r="W88" s="98">
        <f>'Config.'!$D$12+1.25</f>
        <v>37.25</v>
      </c>
      <c r="X88" s="101" t="s">
        <v>83</v>
      </c>
      <c r="Y88" s="88"/>
    </row>
    <row r="89" spans="1:25" ht="13.5" thickBot="1">
      <c r="A89" s="2"/>
      <c r="B89" s="1"/>
      <c r="C89" s="1"/>
      <c r="D89" s="1"/>
      <c r="E89" s="1"/>
      <c r="F89" s="1"/>
      <c r="G89" s="1"/>
      <c r="H89" s="1"/>
      <c r="I89" s="105"/>
      <c r="J89" s="89"/>
      <c r="K89" s="89"/>
      <c r="L89" s="255">
        <f>L3</f>
        <v>35.8125</v>
      </c>
      <c r="M89" s="256"/>
      <c r="N89" s="89"/>
      <c r="O89" s="10"/>
      <c r="P89" s="1"/>
      <c r="Q89" s="1"/>
      <c r="R89" s="1"/>
      <c r="S89" s="249">
        <f>'Config.'!D13</f>
        <v>84.1875</v>
      </c>
      <c r="T89" s="246"/>
      <c r="U89" s="91" t="s">
        <v>82</v>
      </c>
      <c r="V89" s="1"/>
      <c r="W89" s="98">
        <f>S89+13/16</f>
        <v>85</v>
      </c>
      <c r="X89" s="101" t="s">
        <v>84</v>
      </c>
      <c r="Y89" s="88"/>
    </row>
    <row r="90" spans="1:25" ht="13.5" thickBot="1">
      <c r="A90" s="2"/>
      <c r="B90" s="1"/>
      <c r="C90" s="1"/>
      <c r="D90" s="1"/>
      <c r="E90" s="1"/>
      <c r="F90" s="1"/>
      <c r="G90" s="1"/>
      <c r="H90" s="1"/>
      <c r="I90" s="105"/>
      <c r="J90" s="89"/>
      <c r="K90" s="89"/>
      <c r="L90" s="257"/>
      <c r="M90" s="258"/>
      <c r="N90" s="89"/>
      <c r="O90" s="10"/>
      <c r="P90" s="1"/>
      <c r="Q90" s="1"/>
      <c r="R90" s="1"/>
      <c r="S90" s="249">
        <f>'Config.'!D14</f>
        <v>0.75</v>
      </c>
      <c r="T90" s="246"/>
      <c r="U90" s="91" t="s">
        <v>81</v>
      </c>
      <c r="V90" s="1"/>
      <c r="Y90" s="88"/>
    </row>
    <row r="91" spans="1:25" ht="4.5" customHeight="1" thickBot="1">
      <c r="A91" s="2"/>
      <c r="B91" s="1"/>
      <c r="C91" s="1"/>
      <c r="D91" s="1"/>
      <c r="E91" s="1"/>
      <c r="F91" s="1"/>
      <c r="G91" s="1"/>
      <c r="H91" s="1"/>
      <c r="I91" s="1"/>
      <c r="J91" s="1"/>
      <c r="K91" s="1"/>
      <c r="L91" s="1"/>
      <c r="M91" s="1"/>
      <c r="N91" s="1"/>
      <c r="O91" s="1"/>
      <c r="P91" s="1"/>
      <c r="Q91" s="1"/>
      <c r="R91" s="1"/>
      <c r="S91" s="1"/>
      <c r="T91" s="1"/>
      <c r="U91" s="1"/>
      <c r="V91" s="1"/>
      <c r="W91" s="1"/>
      <c r="X91" s="1"/>
      <c r="Y91" s="88"/>
    </row>
    <row r="92" spans="1:25" ht="14.25" thickBot="1" thickTop="1">
      <c r="A92" s="100"/>
      <c r="B92" s="3"/>
      <c r="C92" s="3"/>
      <c r="D92" s="3"/>
      <c r="E92" s="1"/>
      <c r="F92" s="114"/>
      <c r="G92" s="116"/>
      <c r="H92" s="1"/>
      <c r="I92" s="114"/>
      <c r="J92" s="115"/>
      <c r="K92" s="115"/>
      <c r="L92" s="115"/>
      <c r="M92" s="115"/>
      <c r="N92" s="115"/>
      <c r="O92" s="116"/>
      <c r="P92" s="1"/>
      <c r="Q92" s="3"/>
      <c r="R92" s="3"/>
      <c r="S92" s="3"/>
      <c r="T92" s="3"/>
      <c r="U92" s="1"/>
      <c r="V92" s="1"/>
      <c r="W92" s="1"/>
      <c r="X92" s="1"/>
      <c r="Y92" s="88"/>
    </row>
    <row r="93" spans="1:25" ht="13.5" thickBot="1">
      <c r="A93" s="2"/>
      <c r="B93" s="1"/>
      <c r="C93" s="251">
        <f>'Config.'!M21</f>
        <v>10</v>
      </c>
      <c r="D93" s="252"/>
      <c r="E93" s="1"/>
      <c r="F93" s="118"/>
      <c r="G93" s="117"/>
      <c r="H93" s="1"/>
      <c r="I93" s="253">
        <f>'Config.'!AF21</f>
        <v>8.25</v>
      </c>
      <c r="J93" s="254"/>
      <c r="K93" s="113"/>
      <c r="L93" s="113"/>
      <c r="M93" s="113"/>
      <c r="N93" s="113"/>
      <c r="O93" s="117"/>
      <c r="P93" s="1"/>
      <c r="Q93" s="1"/>
      <c r="R93" s="1"/>
      <c r="S93" s="1"/>
      <c r="T93" s="1"/>
      <c r="U93" s="1"/>
      <c r="V93" s="1"/>
      <c r="W93" s="1"/>
      <c r="X93" s="1"/>
      <c r="Y93" s="88"/>
    </row>
    <row r="94" spans="1:25" ht="13.5" thickBot="1">
      <c r="A94" s="2"/>
      <c r="B94" s="1"/>
      <c r="C94" s="92"/>
      <c r="D94" s="92"/>
      <c r="E94" s="1"/>
      <c r="F94" s="118"/>
      <c r="G94" s="117"/>
      <c r="H94" s="1"/>
      <c r="I94" s="118"/>
      <c r="J94" s="113"/>
      <c r="K94" s="113"/>
      <c r="L94" s="113"/>
      <c r="M94" s="113"/>
      <c r="N94" s="113"/>
      <c r="O94" s="117"/>
      <c r="P94" s="1"/>
      <c r="Q94" s="1"/>
      <c r="R94" s="1"/>
      <c r="S94" s="1"/>
      <c r="T94" s="1"/>
      <c r="U94" s="1"/>
      <c r="V94" s="1"/>
      <c r="W94" s="1"/>
      <c r="X94" s="1"/>
      <c r="Y94" s="88"/>
    </row>
    <row r="95" spans="1:25" ht="12.75">
      <c r="A95" s="2"/>
      <c r="B95" s="1"/>
      <c r="C95" s="1"/>
      <c r="D95" s="4"/>
      <c r="E95" s="1"/>
      <c r="F95" s="118"/>
      <c r="G95" s="6"/>
      <c r="H95" s="1"/>
      <c r="I95" s="119"/>
      <c r="J95" s="120"/>
      <c r="K95" s="113"/>
      <c r="L95" s="113"/>
      <c r="M95" s="113"/>
      <c r="N95" s="113"/>
      <c r="O95" s="117"/>
      <c r="P95" s="1"/>
      <c r="Q95" s="1"/>
      <c r="R95" s="1"/>
      <c r="S95" s="1"/>
      <c r="T95" s="1"/>
      <c r="U95" s="1"/>
      <c r="V95" s="1"/>
      <c r="W95" s="1"/>
      <c r="X95" s="1"/>
      <c r="Y95" s="88"/>
    </row>
    <row r="96" spans="1:25" ht="13.5" thickBot="1">
      <c r="A96" s="2"/>
      <c r="B96" s="1"/>
      <c r="C96" s="3"/>
      <c r="D96" s="3"/>
      <c r="E96" s="1"/>
      <c r="F96" s="118"/>
      <c r="G96" s="7"/>
      <c r="H96" s="17"/>
      <c r="I96" s="118"/>
      <c r="J96" s="113"/>
      <c r="K96" s="113"/>
      <c r="L96" s="113"/>
      <c r="M96" s="113"/>
      <c r="N96" s="113"/>
      <c r="O96" s="117"/>
      <c r="P96" s="1"/>
      <c r="Q96" s="1"/>
      <c r="R96" s="1"/>
      <c r="S96" s="1"/>
      <c r="T96" s="1"/>
      <c r="U96" s="1"/>
      <c r="V96" s="1"/>
      <c r="W96" s="1"/>
      <c r="X96" s="1"/>
      <c r="Y96" s="88"/>
    </row>
    <row r="97" spans="1:25" ht="12.75">
      <c r="A97" s="2"/>
      <c r="B97" s="1"/>
      <c r="C97" s="1"/>
      <c r="D97" s="1"/>
      <c r="E97" s="1"/>
      <c r="F97" s="118"/>
      <c r="G97" s="117"/>
      <c r="H97" s="1"/>
      <c r="I97" s="118"/>
      <c r="J97" s="113"/>
      <c r="K97" s="113"/>
      <c r="L97" s="113"/>
      <c r="M97" s="113"/>
      <c r="N97" s="113"/>
      <c r="O97" s="117"/>
      <c r="P97" s="1"/>
      <c r="Q97" s="1"/>
      <c r="R97" s="1"/>
      <c r="S97" s="1"/>
      <c r="T97" s="1"/>
      <c r="U97" s="1"/>
      <c r="V97" s="1"/>
      <c r="W97" s="1"/>
      <c r="X97" s="1"/>
      <c r="Y97" s="88"/>
    </row>
    <row r="98" spans="1:25" ht="12.75">
      <c r="A98" s="2"/>
      <c r="B98" s="1"/>
      <c r="C98" s="1"/>
      <c r="D98" s="1"/>
      <c r="E98" s="1"/>
      <c r="F98" s="118"/>
      <c r="G98" s="117"/>
      <c r="H98" s="1"/>
      <c r="I98" s="118"/>
      <c r="J98" s="113"/>
      <c r="K98" s="113"/>
      <c r="L98" s="113"/>
      <c r="M98" s="113"/>
      <c r="N98" s="113"/>
      <c r="O98" s="117"/>
      <c r="P98" s="1"/>
      <c r="Q98" s="1"/>
      <c r="R98" s="1"/>
      <c r="S98" s="1"/>
      <c r="T98" s="1"/>
      <c r="U98" s="1"/>
      <c r="V98" s="1"/>
      <c r="W98" s="1"/>
      <c r="X98" s="1"/>
      <c r="Y98" s="88"/>
    </row>
    <row r="99" spans="1:25" ht="13.5" thickBot="1">
      <c r="A99" s="2"/>
      <c r="B99" s="1"/>
      <c r="C99" s="1"/>
      <c r="D99" s="1"/>
      <c r="E99" s="1"/>
      <c r="F99" s="118"/>
      <c r="G99" s="117"/>
      <c r="H99" s="1"/>
      <c r="I99" s="118"/>
      <c r="J99" s="113"/>
      <c r="K99" s="113"/>
      <c r="L99" s="113"/>
      <c r="M99" s="113"/>
      <c r="N99" s="113"/>
      <c r="O99" s="117"/>
      <c r="P99" s="1"/>
      <c r="Q99" s="1"/>
      <c r="R99" s="1"/>
      <c r="S99" s="1"/>
      <c r="T99" s="1"/>
      <c r="U99" s="1"/>
      <c r="V99" s="1"/>
      <c r="W99" s="1"/>
      <c r="X99" s="1"/>
      <c r="Y99" s="88"/>
    </row>
    <row r="100" spans="1:25" ht="13.5" thickBot="1">
      <c r="A100" s="2"/>
      <c r="B100" s="1"/>
      <c r="C100" s="1"/>
      <c r="D100" s="1"/>
      <c r="E100" s="1"/>
      <c r="F100" s="118"/>
      <c r="G100" s="117"/>
      <c r="H100" s="1"/>
      <c r="I100" s="118"/>
      <c r="J100" s="113"/>
      <c r="K100" s="113"/>
      <c r="L100" s="113"/>
      <c r="M100" s="113"/>
      <c r="N100" s="113"/>
      <c r="O100" s="117"/>
      <c r="P100" s="1"/>
      <c r="Q100" s="249">
        <f>'Config.'!U21</f>
        <v>44</v>
      </c>
      <c r="R100" s="246"/>
      <c r="S100" s="1"/>
      <c r="T100" s="1"/>
      <c r="U100" s="1"/>
      <c r="V100" s="1"/>
      <c r="W100" s="1"/>
      <c r="X100" s="1"/>
      <c r="Y100" s="88"/>
    </row>
    <row r="101" spans="1:25" ht="12.75">
      <c r="A101" s="2"/>
      <c r="B101" s="1"/>
      <c r="C101" s="1"/>
      <c r="D101" s="1"/>
      <c r="E101" s="1"/>
      <c r="F101" s="118"/>
      <c r="G101" s="117"/>
      <c r="H101" s="1"/>
      <c r="I101" s="118"/>
      <c r="J101" s="113"/>
      <c r="K101" s="113"/>
      <c r="L101" s="113"/>
      <c r="M101" s="113"/>
      <c r="N101" s="113"/>
      <c r="O101" s="117"/>
      <c r="P101" s="1"/>
      <c r="Q101" s="1"/>
      <c r="R101" s="1"/>
      <c r="S101" s="1"/>
      <c r="T101" s="1"/>
      <c r="U101" s="1"/>
      <c r="V101" s="1"/>
      <c r="W101" s="1"/>
      <c r="X101" s="1"/>
      <c r="Y101" s="88"/>
    </row>
    <row r="102" spans="1:25" ht="12.75">
      <c r="A102" s="2"/>
      <c r="B102" s="1"/>
      <c r="C102" s="1"/>
      <c r="D102" s="1"/>
      <c r="E102" s="1"/>
      <c r="F102" s="118"/>
      <c r="G102" s="117"/>
      <c r="H102" s="1"/>
      <c r="I102" s="118"/>
      <c r="J102" s="113"/>
      <c r="K102" s="113"/>
      <c r="L102" s="113"/>
      <c r="M102" s="113"/>
      <c r="N102" s="113"/>
      <c r="O102" s="117"/>
      <c r="P102" s="1"/>
      <c r="Q102" s="1"/>
      <c r="R102" s="1"/>
      <c r="S102" s="1"/>
      <c r="T102" s="1"/>
      <c r="U102" s="1"/>
      <c r="V102" s="1"/>
      <c r="W102" s="1"/>
      <c r="X102" s="1"/>
      <c r="Y102" s="88"/>
    </row>
    <row r="103" spans="1:25" ht="12.75">
      <c r="A103" s="2"/>
      <c r="B103" s="1"/>
      <c r="C103" s="1"/>
      <c r="D103" s="1"/>
      <c r="E103" s="1"/>
      <c r="F103" s="118"/>
      <c r="G103" s="117"/>
      <c r="H103" s="1"/>
      <c r="I103" s="118"/>
      <c r="J103" s="113"/>
      <c r="K103" s="113"/>
      <c r="L103" s="113"/>
      <c r="M103" s="113"/>
      <c r="N103" s="113"/>
      <c r="O103" s="117"/>
      <c r="P103" s="1"/>
      <c r="Q103" s="1"/>
      <c r="R103" s="1"/>
      <c r="S103" s="1"/>
      <c r="T103" s="1"/>
      <c r="U103" s="1"/>
      <c r="V103" s="1"/>
      <c r="W103" s="1"/>
      <c r="X103" s="1"/>
      <c r="Y103" s="88"/>
    </row>
    <row r="104" spans="1:25" ht="13.5" thickBot="1">
      <c r="A104" s="2"/>
      <c r="B104" s="1"/>
      <c r="C104" s="1"/>
      <c r="D104" s="1"/>
      <c r="E104" s="1"/>
      <c r="F104" s="118"/>
      <c r="G104" s="117"/>
      <c r="H104" s="1"/>
      <c r="I104" s="118"/>
      <c r="J104" s="113"/>
      <c r="K104" s="113"/>
      <c r="L104" s="113"/>
      <c r="M104" s="113"/>
      <c r="N104" s="113"/>
      <c r="O104" s="117"/>
      <c r="P104" s="1"/>
      <c r="Q104" s="1"/>
      <c r="R104" s="1"/>
      <c r="S104" s="1"/>
      <c r="T104" s="1"/>
      <c r="U104" s="1"/>
      <c r="V104" s="1"/>
      <c r="W104" s="1"/>
      <c r="X104" s="1"/>
      <c r="Y104" s="88"/>
    </row>
    <row r="105" spans="1:25" ht="13.5" thickBot="1">
      <c r="A105" s="249">
        <f>'Config.'!N21</f>
        <v>74</v>
      </c>
      <c r="B105" s="246"/>
      <c r="C105" s="1"/>
      <c r="D105" s="1"/>
      <c r="E105" s="1"/>
      <c r="F105" s="118"/>
      <c r="G105" s="117"/>
      <c r="H105" s="1"/>
      <c r="I105" s="118"/>
      <c r="J105" s="113"/>
      <c r="K105" s="243">
        <f>'Config.'!AG21</f>
        <v>72.25</v>
      </c>
      <c r="L105" s="244"/>
      <c r="M105" s="113"/>
      <c r="N105" s="113"/>
      <c r="O105" s="117"/>
      <c r="P105" s="1"/>
      <c r="Q105" s="1"/>
      <c r="R105" s="1"/>
      <c r="S105" s="1"/>
      <c r="T105" s="1"/>
      <c r="U105" s="1"/>
      <c r="V105" s="1"/>
      <c r="W105" s="1"/>
      <c r="X105" s="1"/>
      <c r="Y105" s="88"/>
    </row>
    <row r="106" spans="1:25" ht="12.75">
      <c r="A106" s="2"/>
      <c r="B106" s="1"/>
      <c r="C106" s="1"/>
      <c r="D106" s="1"/>
      <c r="E106" s="1"/>
      <c r="F106" s="118"/>
      <c r="G106" s="117"/>
      <c r="H106" s="1"/>
      <c r="I106" s="118"/>
      <c r="J106" s="113"/>
      <c r="K106" s="125"/>
      <c r="L106" s="125"/>
      <c r="M106" s="113"/>
      <c r="N106" s="113"/>
      <c r="O106" s="117"/>
      <c r="P106" s="1"/>
      <c r="Q106" s="1"/>
      <c r="R106" s="1"/>
      <c r="S106" s="1"/>
      <c r="T106" s="1"/>
      <c r="U106" s="1"/>
      <c r="V106" s="1"/>
      <c r="W106" s="1"/>
      <c r="X106" s="1"/>
      <c r="Y106" s="88"/>
    </row>
    <row r="107" spans="1:25" ht="12.75">
      <c r="A107" s="2"/>
      <c r="B107" s="1"/>
      <c r="C107" s="1"/>
      <c r="D107" s="1"/>
      <c r="E107" s="1"/>
      <c r="F107" s="118"/>
      <c r="G107" s="117"/>
      <c r="H107" s="1"/>
      <c r="I107" s="118"/>
      <c r="J107" s="113"/>
      <c r="K107" s="113"/>
      <c r="L107" s="113"/>
      <c r="M107" s="113"/>
      <c r="N107" s="113"/>
      <c r="O107" s="117"/>
      <c r="P107" s="1"/>
      <c r="Q107" s="1"/>
      <c r="R107" s="1"/>
      <c r="S107" s="1"/>
      <c r="T107" s="1"/>
      <c r="U107" s="1"/>
      <c r="V107" s="1"/>
      <c r="W107" s="1"/>
      <c r="X107" s="1"/>
      <c r="Y107" s="88"/>
    </row>
    <row r="108" spans="1:25" ht="12.75">
      <c r="A108" s="2"/>
      <c r="B108" s="1"/>
      <c r="C108" s="1"/>
      <c r="D108" s="1"/>
      <c r="E108" s="1"/>
      <c r="F108" s="118"/>
      <c r="G108" s="117"/>
      <c r="H108" s="1"/>
      <c r="I108" s="118"/>
      <c r="J108" s="113"/>
      <c r="K108" s="113"/>
      <c r="L108" s="113"/>
      <c r="M108" s="113"/>
      <c r="N108" s="247" t="s">
        <v>32</v>
      </c>
      <c r="O108" s="126"/>
      <c r="P108" s="4"/>
      <c r="Q108" s="4"/>
      <c r="R108" s="4"/>
      <c r="S108" s="1"/>
      <c r="T108" s="1"/>
      <c r="U108" s="1"/>
      <c r="V108" s="1"/>
      <c r="W108" s="1"/>
      <c r="X108" s="1"/>
      <c r="Y108" s="88"/>
    </row>
    <row r="109" spans="1:25" ht="13.5" thickBot="1">
      <c r="A109" s="2"/>
      <c r="B109" s="1"/>
      <c r="C109" s="1"/>
      <c r="D109" s="1"/>
      <c r="E109" s="1"/>
      <c r="F109" s="118"/>
      <c r="G109" s="117"/>
      <c r="H109" s="1"/>
      <c r="I109" s="118"/>
      <c r="J109" s="113"/>
      <c r="K109" s="113"/>
      <c r="L109" s="113"/>
      <c r="M109" s="113"/>
      <c r="N109" s="247"/>
      <c r="O109" s="117"/>
      <c r="P109" s="1"/>
      <c r="Q109" s="1"/>
      <c r="R109" s="1"/>
      <c r="S109" s="1"/>
      <c r="T109" s="1"/>
      <c r="U109" s="1"/>
      <c r="V109" s="1"/>
      <c r="W109" s="1"/>
      <c r="X109" s="1"/>
      <c r="Y109" s="88"/>
    </row>
    <row r="110" spans="1:25" ht="13.5" thickBot="1">
      <c r="A110" s="2"/>
      <c r="B110" s="1"/>
      <c r="C110" s="1"/>
      <c r="D110" s="1"/>
      <c r="E110" s="1"/>
      <c r="F110" s="118"/>
      <c r="G110" s="117"/>
      <c r="H110" s="1"/>
      <c r="I110" s="118"/>
      <c r="J110" s="113"/>
      <c r="K110" s="113"/>
      <c r="L110" s="113"/>
      <c r="M110" s="113"/>
      <c r="N110" s="113"/>
      <c r="O110" s="117"/>
      <c r="P110" s="1"/>
      <c r="Q110" s="1"/>
      <c r="R110" s="1"/>
      <c r="S110" s="245">
        <f>'Config.'!T21</f>
        <v>83.34375</v>
      </c>
      <c r="T110" s="246"/>
      <c r="U110" s="94" t="s">
        <v>43</v>
      </c>
      <c r="V110" s="1"/>
      <c r="W110" s="1"/>
      <c r="X110" s="1"/>
      <c r="Y110" s="88"/>
    </row>
    <row r="111" spans="1:25" ht="12.75">
      <c r="A111" s="2"/>
      <c r="B111" s="1"/>
      <c r="C111" s="1"/>
      <c r="D111" s="1"/>
      <c r="E111" s="1"/>
      <c r="F111" s="118"/>
      <c r="G111" s="117"/>
      <c r="H111" s="1"/>
      <c r="I111" s="118"/>
      <c r="J111" s="113"/>
      <c r="K111" s="113"/>
      <c r="L111" s="113"/>
      <c r="M111" s="113"/>
      <c r="N111" s="113"/>
      <c r="O111" s="117"/>
      <c r="P111" s="1"/>
      <c r="Q111" s="1"/>
      <c r="R111" s="1"/>
      <c r="S111" s="1"/>
      <c r="T111" s="1"/>
      <c r="U111" s="102"/>
      <c r="V111" s="1"/>
      <c r="W111" s="1"/>
      <c r="X111" s="1"/>
      <c r="Y111" s="88"/>
    </row>
    <row r="112" spans="1:25" ht="12.75">
      <c r="A112" s="2"/>
      <c r="B112" s="1"/>
      <c r="C112" s="1"/>
      <c r="D112" s="1"/>
      <c r="E112" s="1"/>
      <c r="F112" s="118"/>
      <c r="G112" s="117"/>
      <c r="H112" s="1"/>
      <c r="I112" s="118"/>
      <c r="J112" s="113"/>
      <c r="K112" s="113"/>
      <c r="L112" s="113"/>
      <c r="M112" s="113"/>
      <c r="N112" s="113"/>
      <c r="O112" s="117"/>
      <c r="P112" s="1"/>
      <c r="Q112" s="1"/>
      <c r="R112" s="1"/>
      <c r="S112" s="1"/>
      <c r="T112" s="1"/>
      <c r="U112" s="1"/>
      <c r="V112" s="1"/>
      <c r="W112" s="1"/>
      <c r="X112" s="1"/>
      <c r="Y112" s="88"/>
    </row>
    <row r="113" spans="1:25" ht="12.75">
      <c r="A113" s="2"/>
      <c r="B113" s="1"/>
      <c r="C113" s="1"/>
      <c r="D113" s="1"/>
      <c r="E113" s="1"/>
      <c r="F113" s="118"/>
      <c r="G113" s="117"/>
      <c r="H113" s="1"/>
      <c r="I113" s="118"/>
      <c r="J113" s="113"/>
      <c r="K113" s="113"/>
      <c r="L113" s="113"/>
      <c r="M113" s="113"/>
      <c r="N113" s="113"/>
      <c r="O113" s="117"/>
      <c r="P113" s="1"/>
      <c r="Q113" s="1"/>
      <c r="R113" s="1"/>
      <c r="S113" s="1"/>
      <c r="T113" s="1"/>
      <c r="U113" s="1"/>
      <c r="V113" s="1"/>
      <c r="W113" s="1"/>
      <c r="X113" s="1"/>
      <c r="Y113" s="88"/>
    </row>
    <row r="114" spans="1:25" ht="12.75">
      <c r="A114" s="2"/>
      <c r="B114" s="1"/>
      <c r="C114" s="1"/>
      <c r="D114" s="1"/>
      <c r="E114" s="1"/>
      <c r="F114" s="118"/>
      <c r="G114" s="117"/>
      <c r="H114" s="1"/>
      <c r="I114" s="118"/>
      <c r="J114" s="113"/>
      <c r="K114" s="113"/>
      <c r="L114" s="113"/>
      <c r="M114" s="113"/>
      <c r="N114" s="113"/>
      <c r="O114" s="117"/>
      <c r="P114" s="1"/>
      <c r="Q114" s="1"/>
      <c r="R114" s="1"/>
      <c r="S114" s="1"/>
      <c r="T114" s="1"/>
      <c r="U114" s="1"/>
      <c r="V114" s="1"/>
      <c r="W114" s="1"/>
      <c r="X114" s="1"/>
      <c r="Y114" s="88"/>
    </row>
    <row r="115" spans="1:25" ht="12.75">
      <c r="A115" s="2"/>
      <c r="B115" s="1"/>
      <c r="C115" s="1"/>
      <c r="D115" s="1"/>
      <c r="E115" s="1"/>
      <c r="F115" s="118"/>
      <c r="G115" s="117"/>
      <c r="H115" s="1"/>
      <c r="I115" s="118"/>
      <c r="J115" s="113"/>
      <c r="K115" s="113"/>
      <c r="L115" s="113"/>
      <c r="M115" s="113"/>
      <c r="N115" s="113"/>
      <c r="O115" s="117"/>
      <c r="P115" s="1"/>
      <c r="Q115" s="1"/>
      <c r="R115" s="1"/>
      <c r="S115" s="1"/>
      <c r="T115" s="1"/>
      <c r="U115" s="1"/>
      <c r="V115" s="1"/>
      <c r="W115" s="1"/>
      <c r="X115" s="1"/>
      <c r="Y115" s="88"/>
    </row>
    <row r="116" spans="1:25" ht="12.75">
      <c r="A116" s="2"/>
      <c r="B116" s="1"/>
      <c r="C116" s="1"/>
      <c r="D116" s="1"/>
      <c r="E116" s="1"/>
      <c r="F116" s="118"/>
      <c r="G116" s="117"/>
      <c r="H116" s="1"/>
      <c r="I116" s="118"/>
      <c r="J116" s="113"/>
      <c r="K116" s="113"/>
      <c r="L116" s="113"/>
      <c r="M116" s="113"/>
      <c r="N116" s="113"/>
      <c r="O116" s="117"/>
      <c r="P116" s="1"/>
      <c r="Q116" s="1"/>
      <c r="R116" s="1"/>
      <c r="S116" s="1"/>
      <c r="T116" s="1"/>
      <c r="U116" s="1"/>
      <c r="V116" s="1"/>
      <c r="W116" s="1"/>
      <c r="X116" s="1"/>
      <c r="Y116" s="88"/>
    </row>
    <row r="117" spans="1:25" ht="12.75">
      <c r="A117" s="2"/>
      <c r="B117" s="1"/>
      <c r="C117" s="1"/>
      <c r="D117" s="1"/>
      <c r="E117" s="1"/>
      <c r="F117" s="118"/>
      <c r="G117" s="117"/>
      <c r="H117" s="1"/>
      <c r="I117" s="118"/>
      <c r="J117" s="113"/>
      <c r="K117" s="113"/>
      <c r="L117" s="113"/>
      <c r="M117" s="113"/>
      <c r="N117" s="113"/>
      <c r="O117" s="117"/>
      <c r="P117" s="1"/>
      <c r="Q117" s="1"/>
      <c r="R117" s="1"/>
      <c r="S117" s="1"/>
      <c r="T117" s="1"/>
      <c r="U117" s="1"/>
      <c r="V117" s="1"/>
      <c r="W117" s="1"/>
      <c r="X117" s="1"/>
      <c r="Y117" s="88"/>
    </row>
    <row r="118" spans="1:25" ht="13.5" thickBot="1">
      <c r="A118" s="2"/>
      <c r="B118" s="1"/>
      <c r="C118" s="1"/>
      <c r="D118" s="1"/>
      <c r="E118" s="1"/>
      <c r="F118" s="118"/>
      <c r="G118" s="117"/>
      <c r="H118" s="1"/>
      <c r="I118" s="121"/>
      <c r="J118" s="122"/>
      <c r="K118" s="122"/>
      <c r="L118" s="122"/>
      <c r="M118" s="113"/>
      <c r="N118" s="113"/>
      <c r="O118" s="117"/>
      <c r="P118" s="1"/>
      <c r="Q118" s="1"/>
      <c r="R118" s="1"/>
      <c r="S118" s="1"/>
      <c r="T118" s="1"/>
      <c r="U118" s="1"/>
      <c r="V118" s="1"/>
      <c r="W118" s="1"/>
      <c r="X118" s="1"/>
      <c r="Y118" s="88"/>
    </row>
    <row r="119" spans="1:25" ht="12.75">
      <c r="A119" s="2"/>
      <c r="B119" s="4"/>
      <c r="C119" s="1"/>
      <c r="D119" s="1"/>
      <c r="E119" s="1"/>
      <c r="F119" s="118"/>
      <c r="G119" s="6"/>
      <c r="H119" s="1"/>
      <c r="I119" s="118"/>
      <c r="J119" s="113"/>
      <c r="K119" s="113"/>
      <c r="L119" s="113"/>
      <c r="M119" s="113"/>
      <c r="N119" s="113"/>
      <c r="O119" s="117"/>
      <c r="P119" s="1"/>
      <c r="Q119" s="1"/>
      <c r="R119" s="1"/>
      <c r="S119" s="1"/>
      <c r="T119" s="1"/>
      <c r="U119" s="1"/>
      <c r="V119" s="1"/>
      <c r="W119" s="1"/>
      <c r="X119" s="1"/>
      <c r="Y119" s="88"/>
    </row>
    <row r="120" spans="1:25" ht="13.5" thickBot="1">
      <c r="A120" s="100"/>
      <c r="B120" s="3"/>
      <c r="C120" s="3"/>
      <c r="D120" s="3"/>
      <c r="E120" s="3"/>
      <c r="F120" s="118"/>
      <c r="G120" s="7"/>
      <c r="H120" s="1"/>
      <c r="I120" s="118"/>
      <c r="J120" s="113"/>
      <c r="K120" s="113"/>
      <c r="L120" s="113"/>
      <c r="M120" s="113"/>
      <c r="N120" s="113"/>
      <c r="O120" s="117"/>
      <c r="P120" s="1"/>
      <c r="Q120" s="1"/>
      <c r="R120" s="1"/>
      <c r="S120" s="1"/>
      <c r="T120" s="1"/>
      <c r="U120" s="1"/>
      <c r="V120" s="1"/>
      <c r="W120" s="1"/>
      <c r="X120" s="1"/>
      <c r="Y120" s="88"/>
    </row>
    <row r="121" spans="1:25" ht="12.75">
      <c r="A121" s="103"/>
      <c r="B121" s="82"/>
      <c r="C121" s="1"/>
      <c r="D121" s="1"/>
      <c r="E121" s="1"/>
      <c r="F121" s="118"/>
      <c r="G121" s="117"/>
      <c r="H121" s="1"/>
      <c r="I121" s="118"/>
      <c r="J121" s="113"/>
      <c r="K121" s="113"/>
      <c r="L121" s="113"/>
      <c r="M121" s="113"/>
      <c r="N121" s="113"/>
      <c r="O121" s="117"/>
      <c r="P121" s="1"/>
      <c r="Q121" s="1"/>
      <c r="R121" s="1"/>
      <c r="S121" s="1"/>
      <c r="T121" s="1"/>
      <c r="U121" s="1"/>
      <c r="V121" s="1"/>
      <c r="W121" s="1"/>
      <c r="X121" s="1"/>
      <c r="Y121" s="88"/>
    </row>
    <row r="122" spans="1:25" ht="13.5" thickBot="1">
      <c r="A122" s="2"/>
      <c r="B122" s="1"/>
      <c r="C122" s="1"/>
      <c r="D122" s="1"/>
      <c r="E122" s="1"/>
      <c r="F122" s="123"/>
      <c r="G122" s="127"/>
      <c r="H122" s="1"/>
      <c r="I122" s="123"/>
      <c r="J122" s="124"/>
      <c r="K122" s="124"/>
      <c r="L122" s="124"/>
      <c r="M122" s="124"/>
      <c r="N122" s="124"/>
      <c r="O122" s="127"/>
      <c r="P122" s="1"/>
      <c r="Q122" s="4"/>
      <c r="R122" s="4"/>
      <c r="S122" s="4"/>
      <c r="T122" s="4"/>
      <c r="U122" s="1"/>
      <c r="V122" s="1"/>
      <c r="W122" s="1"/>
      <c r="X122" s="1"/>
      <c r="Y122" s="88"/>
    </row>
    <row r="123" spans="1:25" ht="13.5" thickTop="1">
      <c r="A123" s="2"/>
      <c r="B123" s="1"/>
      <c r="C123" s="1"/>
      <c r="D123" s="1"/>
      <c r="E123" s="1"/>
      <c r="F123" s="1"/>
      <c r="G123" s="1"/>
      <c r="H123" s="1"/>
      <c r="I123" s="1"/>
      <c r="J123" s="1"/>
      <c r="K123" s="1"/>
      <c r="L123" s="1"/>
      <c r="M123" s="1"/>
      <c r="N123" s="1"/>
      <c r="O123" s="1"/>
      <c r="P123" s="1"/>
      <c r="Q123" s="1"/>
      <c r="R123" s="1"/>
      <c r="S123" s="1"/>
      <c r="T123" s="1"/>
      <c r="U123" s="1"/>
      <c r="V123" s="1"/>
      <c r="W123" s="1"/>
      <c r="X123" s="1"/>
      <c r="Y123" s="88"/>
    </row>
    <row r="124" spans="1:25" ht="12.75">
      <c r="A124" s="2"/>
      <c r="B124" s="1"/>
      <c r="C124" s="1"/>
      <c r="D124" s="1"/>
      <c r="E124" s="1"/>
      <c r="F124" s="1"/>
      <c r="G124" s="1"/>
      <c r="H124" s="1"/>
      <c r="I124" s="242" t="s">
        <v>44</v>
      </c>
      <c r="J124" s="242"/>
      <c r="K124" s="242"/>
      <c r="L124" s="236">
        <v>3.5</v>
      </c>
      <c r="M124" s="237"/>
      <c r="N124" s="1"/>
      <c r="O124" s="1"/>
      <c r="P124" s="1"/>
      <c r="Q124" s="1"/>
      <c r="R124" s="1"/>
      <c r="S124" s="1"/>
      <c r="T124" s="1"/>
      <c r="U124" s="1"/>
      <c r="V124" s="1"/>
      <c r="W124" s="1"/>
      <c r="X124" s="1"/>
      <c r="Y124" s="88"/>
    </row>
    <row r="125" spans="1:25" ht="12.75">
      <c r="A125" s="2"/>
      <c r="B125" s="1"/>
      <c r="C125" s="1"/>
      <c r="D125" s="1"/>
      <c r="E125" s="1"/>
      <c r="F125" s="1"/>
      <c r="G125" s="1"/>
      <c r="H125" s="1"/>
      <c r="I125" s="1"/>
      <c r="J125" s="240" t="s">
        <v>15</v>
      </c>
      <c r="K125" s="240"/>
      <c r="L125" s="241">
        <v>0.25</v>
      </c>
      <c r="M125" s="241"/>
      <c r="N125" s="1" t="s">
        <v>18</v>
      </c>
      <c r="O125" s="1"/>
      <c r="P125" s="1"/>
      <c r="Q125" s="1"/>
      <c r="R125" s="1"/>
      <c r="S125" s="1"/>
      <c r="T125" s="1"/>
      <c r="U125" s="1"/>
      <c r="V125" s="1"/>
      <c r="W125" s="1"/>
      <c r="X125" s="1"/>
      <c r="Y125" s="88"/>
    </row>
    <row r="126" spans="1:25" ht="12.75">
      <c r="A126" s="2"/>
      <c r="B126" s="1"/>
      <c r="C126" s="1"/>
      <c r="D126" s="1"/>
      <c r="E126" s="1"/>
      <c r="F126" s="1"/>
      <c r="G126" s="1"/>
      <c r="H126" s="1"/>
      <c r="I126" s="1"/>
      <c r="J126" s="240" t="s">
        <v>16</v>
      </c>
      <c r="K126" s="240"/>
      <c r="L126" s="238">
        <v>0.123</v>
      </c>
      <c r="M126" s="238"/>
      <c r="N126" s="1"/>
      <c r="O126" s="1"/>
      <c r="P126" s="1"/>
      <c r="Q126" s="1"/>
      <c r="R126" s="1"/>
      <c r="S126" s="1"/>
      <c r="T126" s="1"/>
      <c r="U126" s="1"/>
      <c r="V126" s="1"/>
      <c r="W126" s="1"/>
      <c r="X126" s="1"/>
      <c r="Y126" s="88"/>
    </row>
    <row r="127" spans="1:25" ht="12.75">
      <c r="A127" s="2"/>
      <c r="B127" s="1"/>
      <c r="C127" s="1"/>
      <c r="D127" s="1"/>
      <c r="E127" s="1"/>
      <c r="F127" s="1"/>
      <c r="G127" s="1"/>
      <c r="H127" s="1"/>
      <c r="I127" s="1"/>
      <c r="J127" s="240" t="s">
        <v>17</v>
      </c>
      <c r="K127" s="240"/>
      <c r="L127" s="239">
        <v>0.1875</v>
      </c>
      <c r="M127" s="239"/>
      <c r="N127" s="1"/>
      <c r="O127" s="1"/>
      <c r="P127" s="1"/>
      <c r="Q127" s="1"/>
      <c r="R127" s="1"/>
      <c r="S127" s="1"/>
      <c r="T127" s="1"/>
      <c r="U127" s="1"/>
      <c r="V127" s="1"/>
      <c r="W127" s="1"/>
      <c r="X127" s="1"/>
      <c r="Y127" s="88"/>
    </row>
    <row r="128" spans="1:25" ht="12.75">
      <c r="A128" s="2"/>
      <c r="B128" s="1"/>
      <c r="C128" s="1"/>
      <c r="D128" s="1"/>
      <c r="E128" s="1"/>
      <c r="F128" s="1"/>
      <c r="G128" s="1"/>
      <c r="H128" s="1"/>
      <c r="I128" s="1"/>
      <c r="J128" s="240" t="s">
        <v>35</v>
      </c>
      <c r="K128" s="240"/>
      <c r="L128" s="250" t="s">
        <v>36</v>
      </c>
      <c r="M128" s="250"/>
      <c r="N128" s="1"/>
      <c r="O128" s="1"/>
      <c r="P128" s="1"/>
      <c r="Q128" s="1"/>
      <c r="R128" s="1"/>
      <c r="S128" s="1"/>
      <c r="T128" s="1"/>
      <c r="U128" s="1"/>
      <c r="V128" s="1"/>
      <c r="W128" s="1"/>
      <c r="X128" s="1"/>
      <c r="Y128" s="88"/>
    </row>
    <row r="129" spans="1:25" ht="13.5" thickBot="1">
      <c r="A129" s="95"/>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7"/>
    </row>
  </sheetData>
  <sheetProtection password="E5C0" sheet="1" objects="1" scenarios="1"/>
  <mergeCells count="66">
    <mergeCell ref="S2:T2"/>
    <mergeCell ref="S3:T3"/>
    <mergeCell ref="S4:T4"/>
    <mergeCell ref="I2:O2"/>
    <mergeCell ref="L3:M4"/>
    <mergeCell ref="S89:T89"/>
    <mergeCell ref="L39:M39"/>
    <mergeCell ref="S46:T46"/>
    <mergeCell ref="S47:T47"/>
    <mergeCell ref="S88:T88"/>
    <mergeCell ref="N22:N23"/>
    <mergeCell ref="I45:O45"/>
    <mergeCell ref="A19:B19"/>
    <mergeCell ref="I7:J7"/>
    <mergeCell ref="S45:T45"/>
    <mergeCell ref="Q14:R14"/>
    <mergeCell ref="C7:D7"/>
    <mergeCell ref="S24:T24"/>
    <mergeCell ref="L41:M41"/>
    <mergeCell ref="L42:M42"/>
    <mergeCell ref="C50:D50"/>
    <mergeCell ref="I50:J50"/>
    <mergeCell ref="Q57:R57"/>
    <mergeCell ref="L46:M47"/>
    <mergeCell ref="S67:T67"/>
    <mergeCell ref="A62:B62"/>
    <mergeCell ref="J85:K85"/>
    <mergeCell ref="L85:M85"/>
    <mergeCell ref="J82:K82"/>
    <mergeCell ref="J83:K83"/>
    <mergeCell ref="J84:K84"/>
    <mergeCell ref="Q100:R100"/>
    <mergeCell ref="A105:B105"/>
    <mergeCell ref="C93:D93"/>
    <mergeCell ref="I93:J93"/>
    <mergeCell ref="L89:M90"/>
    <mergeCell ref="N65:N66"/>
    <mergeCell ref="J128:K128"/>
    <mergeCell ref="L128:M128"/>
    <mergeCell ref="L127:M127"/>
    <mergeCell ref="J125:K125"/>
    <mergeCell ref="J126:K126"/>
    <mergeCell ref="K62:L62"/>
    <mergeCell ref="I81:K81"/>
    <mergeCell ref="L82:M82"/>
    <mergeCell ref="L81:M81"/>
    <mergeCell ref="K19:L19"/>
    <mergeCell ref="J39:K39"/>
    <mergeCell ref="J40:K40"/>
    <mergeCell ref="J41:K41"/>
    <mergeCell ref="I38:K38"/>
    <mergeCell ref="S110:T110"/>
    <mergeCell ref="N108:N109"/>
    <mergeCell ref="K105:L105"/>
    <mergeCell ref="I88:O88"/>
    <mergeCell ref="S90:T90"/>
    <mergeCell ref="L38:M38"/>
    <mergeCell ref="L83:M83"/>
    <mergeCell ref="L84:M84"/>
    <mergeCell ref="J127:K127"/>
    <mergeCell ref="L125:M125"/>
    <mergeCell ref="L126:M126"/>
    <mergeCell ref="I124:K124"/>
    <mergeCell ref="L124:M124"/>
    <mergeCell ref="L40:M40"/>
    <mergeCell ref="J42:K42"/>
  </mergeCells>
  <printOptions/>
  <pageMargins left="0.75" right="0.75" top="1" bottom="1" header="0.5" footer="0.5"/>
  <pageSetup fitToHeight="3" fitToWidth="1" horizontalDpi="600" verticalDpi="600" orientation="landscape" scale="84" r:id="rId2"/>
  <drawing r:id="rId1"/>
</worksheet>
</file>

<file path=xl/worksheets/sheet20.xml><?xml version="1.0" encoding="utf-8"?>
<worksheet xmlns="http://schemas.openxmlformats.org/spreadsheetml/2006/main" xmlns:r="http://schemas.openxmlformats.org/officeDocument/2006/relationships">
  <dimension ref="A1:W124"/>
  <sheetViews>
    <sheetView zoomScalePageLayoutView="0" workbookViewId="0" topLeftCell="A1">
      <selection activeCell="X35" sqref="X35"/>
    </sheetView>
  </sheetViews>
  <sheetFormatPr defaultColWidth="9.140625" defaultRowHeight="12.75"/>
  <cols>
    <col min="2" max="11" width="9.140625" style="16" customWidth="1"/>
    <col min="22" max="22" width="9.140625" style="56" customWidth="1"/>
  </cols>
  <sheetData>
    <row r="1" spans="2:21" ht="13.5" thickBot="1">
      <c r="B1" s="292" t="s">
        <v>20</v>
      </c>
      <c r="C1" s="293"/>
      <c r="D1" s="293"/>
      <c r="E1" s="293"/>
      <c r="F1" s="294"/>
      <c r="G1" s="295" t="s">
        <v>21</v>
      </c>
      <c r="H1" s="296"/>
      <c r="I1" s="296"/>
      <c r="J1" s="296"/>
      <c r="K1" s="297"/>
      <c r="L1" s="298" t="s">
        <v>22</v>
      </c>
      <c r="M1" s="299"/>
      <c r="N1" s="299"/>
      <c r="O1" s="299"/>
      <c r="P1" s="300"/>
      <c r="Q1" s="301" t="s">
        <v>23</v>
      </c>
      <c r="R1" s="302"/>
      <c r="S1" s="302"/>
      <c r="T1" s="302"/>
      <c r="U1" s="303"/>
    </row>
    <row r="2" spans="2:21" ht="13.5" thickBot="1">
      <c r="B2" s="19" t="s">
        <v>50</v>
      </c>
      <c r="C2" s="31">
        <v>10.09375</v>
      </c>
      <c r="D2" s="31"/>
      <c r="E2" s="20" t="s">
        <v>48</v>
      </c>
      <c r="F2" s="21" t="s">
        <v>49</v>
      </c>
      <c r="G2" s="69" t="s">
        <v>50</v>
      </c>
      <c r="H2" s="30">
        <v>10.34375</v>
      </c>
      <c r="I2" s="31"/>
      <c r="J2" s="73" t="s">
        <v>48</v>
      </c>
      <c r="K2" s="74" t="s">
        <v>49</v>
      </c>
      <c r="L2" s="35" t="s">
        <v>50</v>
      </c>
      <c r="M2" s="36">
        <v>10.59375</v>
      </c>
      <c r="N2" s="28"/>
      <c r="O2" s="37" t="s">
        <v>48</v>
      </c>
      <c r="P2" s="38" t="s">
        <v>49</v>
      </c>
      <c r="Q2" s="50" t="s">
        <v>50</v>
      </c>
      <c r="R2" s="36">
        <v>10.84375</v>
      </c>
      <c r="S2" s="28"/>
      <c r="T2" s="51" t="s">
        <v>48</v>
      </c>
      <c r="U2" s="52" t="s">
        <v>49</v>
      </c>
    </row>
    <row r="3" spans="1:23" ht="12.75">
      <c r="A3" s="15">
        <v>60</v>
      </c>
      <c r="B3" s="23">
        <v>10.09375</v>
      </c>
      <c r="C3" s="66">
        <v>39.8125</v>
      </c>
      <c r="D3" s="66">
        <v>13.270833333333334</v>
      </c>
      <c r="E3" s="24">
        <v>13.1875</v>
      </c>
      <c r="F3" s="47">
        <v>13.4375</v>
      </c>
      <c r="G3" s="70">
        <v>10.34375</v>
      </c>
      <c r="H3" s="32">
        <v>39.3125</v>
      </c>
      <c r="I3" s="32">
        <v>13.104166666666666</v>
      </c>
      <c r="J3" s="75">
        <v>13</v>
      </c>
      <c r="K3" s="76">
        <v>13.3125</v>
      </c>
      <c r="L3" s="40">
        <v>10.59375</v>
      </c>
      <c r="M3" s="41">
        <f>A3-(2*L3)</f>
        <v>38.8125</v>
      </c>
      <c r="N3" s="41">
        <f>M3/3</f>
        <v>12.9375</v>
      </c>
      <c r="O3" s="45">
        <v>13</v>
      </c>
      <c r="P3" s="53">
        <v>12.8125</v>
      </c>
      <c r="Q3" s="57">
        <f>$R$2</f>
        <v>10.84375</v>
      </c>
      <c r="R3" s="41">
        <f>A3-(2*Q3)</f>
        <v>38.3125</v>
      </c>
      <c r="S3" s="41">
        <f>R3/3</f>
        <v>12.770833333333334</v>
      </c>
      <c r="T3" s="60">
        <v>12.75</v>
      </c>
      <c r="U3" s="61">
        <v>12.8125</v>
      </c>
      <c r="V3" s="56">
        <f>R3-(2*T3)</f>
        <v>12.8125</v>
      </c>
      <c r="W3" s="15">
        <f>R3-(T3+T3+U3)</f>
        <v>0</v>
      </c>
    </row>
    <row r="4" spans="1:23" ht="12.75">
      <c r="A4" s="15">
        <v>60.1875</v>
      </c>
      <c r="B4" s="25">
        <v>10.09375</v>
      </c>
      <c r="C4" s="67">
        <v>40</v>
      </c>
      <c r="D4" s="67">
        <v>13.333333333333334</v>
      </c>
      <c r="E4" s="22">
        <v>13.25</v>
      </c>
      <c r="F4" s="48">
        <v>13.5</v>
      </c>
      <c r="G4" s="71">
        <v>10.34375</v>
      </c>
      <c r="H4" s="33">
        <v>39.5</v>
      </c>
      <c r="I4" s="33">
        <v>13.166666666666666</v>
      </c>
      <c r="J4" s="77">
        <v>13</v>
      </c>
      <c r="K4" s="78">
        <v>13.5</v>
      </c>
      <c r="L4" s="42">
        <v>10.59375</v>
      </c>
      <c r="M4" s="29">
        <f aca="true" t="shared" si="0" ref="M4:M67">A4-(2*L4)</f>
        <v>39</v>
      </c>
      <c r="N4" s="29">
        <f aca="true" t="shared" si="1" ref="N4:N67">M4/3</f>
        <v>13</v>
      </c>
      <c r="O4" s="39">
        <v>13</v>
      </c>
      <c r="P4" s="54">
        <v>13</v>
      </c>
      <c r="Q4" s="58">
        <f aca="true" t="shared" si="2" ref="Q4:Q67">$R$2</f>
        <v>10.84375</v>
      </c>
      <c r="R4" s="29">
        <f aca="true" t="shared" si="3" ref="R4:R67">A4-(2*Q4)</f>
        <v>38.5</v>
      </c>
      <c r="S4" s="29">
        <f aca="true" t="shared" si="4" ref="S4:S67">R4/3</f>
        <v>12.833333333333334</v>
      </c>
      <c r="T4" s="62">
        <v>12.75</v>
      </c>
      <c r="U4" s="63">
        <v>13</v>
      </c>
      <c r="V4" s="56">
        <f aca="true" t="shared" si="5" ref="V4:V67">R4-(2*T4)</f>
        <v>13</v>
      </c>
      <c r="W4" s="15">
        <f aca="true" t="shared" si="6" ref="W4:W67">R4-(T4+T4+U4)</f>
        <v>0</v>
      </c>
    </row>
    <row r="5" spans="1:23" ht="12.75">
      <c r="A5" s="15">
        <v>61</v>
      </c>
      <c r="B5" s="25">
        <v>10.09375</v>
      </c>
      <c r="C5" s="67">
        <v>40.8125</v>
      </c>
      <c r="D5" s="67">
        <v>13.604166666666666</v>
      </c>
      <c r="E5" s="22">
        <v>13.4375</v>
      </c>
      <c r="F5" s="48">
        <v>13.9375</v>
      </c>
      <c r="G5" s="71">
        <v>10.34375</v>
      </c>
      <c r="H5" s="33">
        <v>40.3125</v>
      </c>
      <c r="I5" s="33">
        <v>13.4375</v>
      </c>
      <c r="J5" s="77">
        <v>13.5</v>
      </c>
      <c r="K5" s="78">
        <v>13.3125</v>
      </c>
      <c r="L5" s="42">
        <v>10.59375</v>
      </c>
      <c r="M5" s="29">
        <f t="shared" si="0"/>
        <v>39.8125</v>
      </c>
      <c r="N5" s="29">
        <f t="shared" si="1"/>
        <v>13.270833333333334</v>
      </c>
      <c r="O5" s="39">
        <v>13.25</v>
      </c>
      <c r="P5" s="54">
        <v>13.3125</v>
      </c>
      <c r="Q5" s="58">
        <f t="shared" si="2"/>
        <v>10.84375</v>
      </c>
      <c r="R5" s="29">
        <f t="shared" si="3"/>
        <v>39.3125</v>
      </c>
      <c r="S5" s="29">
        <f t="shared" si="4"/>
        <v>13.104166666666666</v>
      </c>
      <c r="T5" s="62">
        <v>13</v>
      </c>
      <c r="U5" s="63">
        <v>13.3125</v>
      </c>
      <c r="V5" s="56">
        <f t="shared" si="5"/>
        <v>13.3125</v>
      </c>
      <c r="W5" s="15">
        <f t="shared" si="6"/>
        <v>0</v>
      </c>
    </row>
    <row r="6" spans="1:23" ht="12.75">
      <c r="A6" s="15">
        <v>61.1875</v>
      </c>
      <c r="B6" s="25">
        <v>10.09375</v>
      </c>
      <c r="C6" s="67">
        <v>41</v>
      </c>
      <c r="D6" s="67">
        <v>13.666666666666666</v>
      </c>
      <c r="E6" s="22">
        <v>13.5</v>
      </c>
      <c r="F6" s="48">
        <v>14</v>
      </c>
      <c r="G6" s="71">
        <v>10.34375</v>
      </c>
      <c r="H6" s="33">
        <v>40.5</v>
      </c>
      <c r="I6" s="33">
        <v>13.5</v>
      </c>
      <c r="J6" s="77">
        <v>13.5</v>
      </c>
      <c r="K6" s="78">
        <v>13.5</v>
      </c>
      <c r="L6" s="42">
        <v>10.59375</v>
      </c>
      <c r="M6" s="29">
        <f t="shared" si="0"/>
        <v>40</v>
      </c>
      <c r="N6" s="29">
        <f t="shared" si="1"/>
        <v>13.333333333333334</v>
      </c>
      <c r="O6" s="39">
        <v>13.25</v>
      </c>
      <c r="P6" s="54">
        <v>13.5</v>
      </c>
      <c r="Q6" s="58">
        <f t="shared" si="2"/>
        <v>10.84375</v>
      </c>
      <c r="R6" s="29">
        <f t="shared" si="3"/>
        <v>39.5</v>
      </c>
      <c r="S6" s="29">
        <f t="shared" si="4"/>
        <v>13.166666666666666</v>
      </c>
      <c r="T6" s="62">
        <v>13</v>
      </c>
      <c r="U6" s="63">
        <v>13.5</v>
      </c>
      <c r="V6" s="56">
        <f t="shared" si="5"/>
        <v>13.5</v>
      </c>
      <c r="W6" s="15">
        <f t="shared" si="6"/>
        <v>0</v>
      </c>
    </row>
    <row r="7" spans="1:23" ht="12.75">
      <c r="A7" s="15">
        <v>62</v>
      </c>
      <c r="B7" s="25">
        <v>10.09375</v>
      </c>
      <c r="C7" s="67">
        <v>41.8125</v>
      </c>
      <c r="D7" s="67">
        <v>13.9375</v>
      </c>
      <c r="E7" s="22">
        <v>13.9375</v>
      </c>
      <c r="F7" s="48">
        <v>13.9375</v>
      </c>
      <c r="G7" s="71">
        <v>10.34375</v>
      </c>
      <c r="H7" s="33">
        <v>41.3125</v>
      </c>
      <c r="I7" s="33">
        <v>13.770833333333334</v>
      </c>
      <c r="J7" s="77">
        <v>13.75</v>
      </c>
      <c r="K7" s="78">
        <v>13.8125</v>
      </c>
      <c r="L7" s="42">
        <v>10.59375</v>
      </c>
      <c r="M7" s="29">
        <f t="shared" si="0"/>
        <v>40.8125</v>
      </c>
      <c r="N7" s="29">
        <f t="shared" si="1"/>
        <v>13.604166666666666</v>
      </c>
      <c r="O7" s="39">
        <v>13.5</v>
      </c>
      <c r="P7" s="54">
        <v>13.8125</v>
      </c>
      <c r="Q7" s="58">
        <f t="shared" si="2"/>
        <v>10.84375</v>
      </c>
      <c r="R7" s="29">
        <f t="shared" si="3"/>
        <v>40.3125</v>
      </c>
      <c r="S7" s="29">
        <f t="shared" si="4"/>
        <v>13.4375</v>
      </c>
      <c r="T7" s="62">
        <v>13.4375</v>
      </c>
      <c r="U7" s="63">
        <f>T7</f>
        <v>13.4375</v>
      </c>
      <c r="V7" s="56">
        <f t="shared" si="5"/>
        <v>13.4375</v>
      </c>
      <c r="W7" s="15">
        <f t="shared" si="6"/>
        <v>0</v>
      </c>
    </row>
    <row r="8" spans="1:23" ht="12.75">
      <c r="A8" s="15">
        <v>62.1875</v>
      </c>
      <c r="B8" s="25">
        <v>10.09375</v>
      </c>
      <c r="C8" s="67">
        <v>42</v>
      </c>
      <c r="D8" s="67">
        <v>14</v>
      </c>
      <c r="E8" s="22">
        <v>14</v>
      </c>
      <c r="F8" s="48">
        <v>14</v>
      </c>
      <c r="G8" s="71">
        <v>10.34375</v>
      </c>
      <c r="H8" s="33">
        <v>41.5</v>
      </c>
      <c r="I8" s="33">
        <v>13.833333333333334</v>
      </c>
      <c r="J8" s="77">
        <v>13.75</v>
      </c>
      <c r="K8" s="78">
        <v>14</v>
      </c>
      <c r="L8" s="42">
        <v>10.59375</v>
      </c>
      <c r="M8" s="29">
        <f t="shared" si="0"/>
        <v>41</v>
      </c>
      <c r="N8" s="29">
        <f t="shared" si="1"/>
        <v>13.666666666666666</v>
      </c>
      <c r="O8" s="39">
        <v>13.5</v>
      </c>
      <c r="P8" s="54">
        <v>14</v>
      </c>
      <c r="Q8" s="58">
        <f t="shared" si="2"/>
        <v>10.84375</v>
      </c>
      <c r="R8" s="29">
        <f t="shared" si="3"/>
        <v>40.5</v>
      </c>
      <c r="S8" s="29">
        <f t="shared" si="4"/>
        <v>13.5</v>
      </c>
      <c r="T8" s="62">
        <v>13.5</v>
      </c>
      <c r="U8" s="63">
        <v>13.5</v>
      </c>
      <c r="V8" s="56">
        <f t="shared" si="5"/>
        <v>13.5</v>
      </c>
      <c r="W8" s="15">
        <f t="shared" si="6"/>
        <v>0</v>
      </c>
    </row>
    <row r="9" spans="1:23" ht="12.75">
      <c r="A9" s="15">
        <v>63</v>
      </c>
      <c r="B9" s="25">
        <v>10.09375</v>
      </c>
      <c r="C9" s="67">
        <v>42.8125</v>
      </c>
      <c r="D9" s="67">
        <v>14.270833333333334</v>
      </c>
      <c r="E9" s="22">
        <v>14.1875</v>
      </c>
      <c r="F9" s="48">
        <v>14.4375</v>
      </c>
      <c r="G9" s="71">
        <v>10.34375</v>
      </c>
      <c r="H9" s="33">
        <v>42.3125</v>
      </c>
      <c r="I9" s="33">
        <v>14.104166666666666</v>
      </c>
      <c r="J9" s="77">
        <v>14</v>
      </c>
      <c r="K9" s="78">
        <v>14.3125</v>
      </c>
      <c r="L9" s="42">
        <v>10.59375</v>
      </c>
      <c r="M9" s="29">
        <f t="shared" si="0"/>
        <v>41.8125</v>
      </c>
      <c r="N9" s="29">
        <f t="shared" si="1"/>
        <v>13.9375</v>
      </c>
      <c r="O9" s="39">
        <v>14</v>
      </c>
      <c r="P9" s="54">
        <v>13.8125</v>
      </c>
      <c r="Q9" s="58">
        <f t="shared" si="2"/>
        <v>10.84375</v>
      </c>
      <c r="R9" s="29">
        <f t="shared" si="3"/>
        <v>41.3125</v>
      </c>
      <c r="S9" s="29">
        <f t="shared" si="4"/>
        <v>13.770833333333334</v>
      </c>
      <c r="T9" s="62">
        <v>13.75</v>
      </c>
      <c r="U9" s="63">
        <v>13.8125</v>
      </c>
      <c r="V9" s="56">
        <f t="shared" si="5"/>
        <v>13.8125</v>
      </c>
      <c r="W9" s="15">
        <f t="shared" si="6"/>
        <v>0</v>
      </c>
    </row>
    <row r="10" spans="1:23" ht="12.75">
      <c r="A10" s="15">
        <v>63.1875</v>
      </c>
      <c r="B10" s="25">
        <v>10.09375</v>
      </c>
      <c r="C10" s="67">
        <v>43</v>
      </c>
      <c r="D10" s="67">
        <v>14.333333333333334</v>
      </c>
      <c r="E10" s="22">
        <v>14.25</v>
      </c>
      <c r="F10" s="48">
        <v>14.5</v>
      </c>
      <c r="G10" s="71">
        <v>10.34375</v>
      </c>
      <c r="H10" s="33">
        <v>42.5</v>
      </c>
      <c r="I10" s="33">
        <v>14.166666666666666</v>
      </c>
      <c r="J10" s="77">
        <v>14</v>
      </c>
      <c r="K10" s="78">
        <v>14.5</v>
      </c>
      <c r="L10" s="42">
        <v>10.59375</v>
      </c>
      <c r="M10" s="29">
        <f t="shared" si="0"/>
        <v>42</v>
      </c>
      <c r="N10" s="29">
        <f t="shared" si="1"/>
        <v>14</v>
      </c>
      <c r="O10" s="39">
        <v>14</v>
      </c>
      <c r="P10" s="54">
        <v>14</v>
      </c>
      <c r="Q10" s="58">
        <f t="shared" si="2"/>
        <v>10.84375</v>
      </c>
      <c r="R10" s="29">
        <f t="shared" si="3"/>
        <v>41.5</v>
      </c>
      <c r="S10" s="29">
        <f t="shared" si="4"/>
        <v>13.833333333333334</v>
      </c>
      <c r="T10" s="62">
        <v>13.75</v>
      </c>
      <c r="U10" s="63">
        <v>14</v>
      </c>
      <c r="V10" s="56">
        <f t="shared" si="5"/>
        <v>14</v>
      </c>
      <c r="W10" s="15">
        <f t="shared" si="6"/>
        <v>0</v>
      </c>
    </row>
    <row r="11" spans="1:23" ht="12.75">
      <c r="A11" s="15">
        <v>64</v>
      </c>
      <c r="B11" s="25">
        <v>10.09375</v>
      </c>
      <c r="C11" s="67">
        <v>43.8125</v>
      </c>
      <c r="D11" s="67">
        <v>14.604166666666666</v>
      </c>
      <c r="E11" s="22">
        <v>14.4375</v>
      </c>
      <c r="F11" s="48">
        <v>14.9375</v>
      </c>
      <c r="G11" s="71">
        <v>10.34375</v>
      </c>
      <c r="H11" s="33">
        <v>43.3125</v>
      </c>
      <c r="I11" s="33">
        <v>14.4375</v>
      </c>
      <c r="J11" s="77">
        <v>14.5</v>
      </c>
      <c r="K11" s="78">
        <v>14.3125</v>
      </c>
      <c r="L11" s="42">
        <v>10.59375</v>
      </c>
      <c r="M11" s="29">
        <f t="shared" si="0"/>
        <v>42.8125</v>
      </c>
      <c r="N11" s="29">
        <f t="shared" si="1"/>
        <v>14.270833333333334</v>
      </c>
      <c r="O11" s="39">
        <v>14.25</v>
      </c>
      <c r="P11" s="54">
        <v>14.3125</v>
      </c>
      <c r="Q11" s="58">
        <f t="shared" si="2"/>
        <v>10.84375</v>
      </c>
      <c r="R11" s="29">
        <f t="shared" si="3"/>
        <v>42.3125</v>
      </c>
      <c r="S11" s="29">
        <f t="shared" si="4"/>
        <v>14.104166666666666</v>
      </c>
      <c r="T11" s="62">
        <v>14</v>
      </c>
      <c r="U11" s="63">
        <v>14.3125</v>
      </c>
      <c r="V11" s="56">
        <f t="shared" si="5"/>
        <v>14.3125</v>
      </c>
      <c r="W11" s="15">
        <f t="shared" si="6"/>
        <v>0</v>
      </c>
    </row>
    <row r="12" spans="1:23" ht="12.75">
      <c r="A12" s="15">
        <v>64.1875</v>
      </c>
      <c r="B12" s="25">
        <v>10.09375</v>
      </c>
      <c r="C12" s="67">
        <v>44</v>
      </c>
      <c r="D12" s="67">
        <v>14.666666666666666</v>
      </c>
      <c r="E12" s="22">
        <v>14.5</v>
      </c>
      <c r="F12" s="48">
        <v>15</v>
      </c>
      <c r="G12" s="71">
        <v>10.34375</v>
      </c>
      <c r="H12" s="33">
        <v>43.5</v>
      </c>
      <c r="I12" s="33">
        <v>14.5</v>
      </c>
      <c r="J12" s="77">
        <v>14.5</v>
      </c>
      <c r="K12" s="78">
        <v>14.5</v>
      </c>
      <c r="L12" s="42">
        <v>10.59375</v>
      </c>
      <c r="M12" s="29">
        <f t="shared" si="0"/>
        <v>43</v>
      </c>
      <c r="N12" s="29">
        <f t="shared" si="1"/>
        <v>14.333333333333334</v>
      </c>
      <c r="O12" s="39">
        <v>14.25</v>
      </c>
      <c r="P12" s="54">
        <v>14.5</v>
      </c>
      <c r="Q12" s="58">
        <f t="shared" si="2"/>
        <v>10.84375</v>
      </c>
      <c r="R12" s="29">
        <f t="shared" si="3"/>
        <v>42.5</v>
      </c>
      <c r="S12" s="29">
        <f t="shared" si="4"/>
        <v>14.166666666666666</v>
      </c>
      <c r="T12" s="62">
        <v>14</v>
      </c>
      <c r="U12" s="63">
        <v>14.5</v>
      </c>
      <c r="V12" s="56">
        <f t="shared" si="5"/>
        <v>14.5</v>
      </c>
      <c r="W12" s="15">
        <f t="shared" si="6"/>
        <v>0</v>
      </c>
    </row>
    <row r="13" spans="1:23" ht="12.75">
      <c r="A13" s="15">
        <v>65</v>
      </c>
      <c r="B13" s="25">
        <v>10.09375</v>
      </c>
      <c r="C13" s="67">
        <v>44.8125</v>
      </c>
      <c r="D13" s="67">
        <v>14.9375</v>
      </c>
      <c r="E13" s="22">
        <v>14.9375</v>
      </c>
      <c r="F13" s="48">
        <v>14.9375</v>
      </c>
      <c r="G13" s="71">
        <v>10.34375</v>
      </c>
      <c r="H13" s="33">
        <v>44.3125</v>
      </c>
      <c r="I13" s="33">
        <v>14.770833333333334</v>
      </c>
      <c r="J13" s="77">
        <v>14.75</v>
      </c>
      <c r="K13" s="78">
        <v>14.8125</v>
      </c>
      <c r="L13" s="42">
        <v>10.59375</v>
      </c>
      <c r="M13" s="29">
        <f t="shared" si="0"/>
        <v>43.8125</v>
      </c>
      <c r="N13" s="29">
        <f t="shared" si="1"/>
        <v>14.604166666666666</v>
      </c>
      <c r="O13" s="39">
        <v>14.5</v>
      </c>
      <c r="P13" s="54">
        <v>14.8125</v>
      </c>
      <c r="Q13" s="58">
        <f t="shared" si="2"/>
        <v>10.84375</v>
      </c>
      <c r="R13" s="29">
        <f t="shared" si="3"/>
        <v>43.3125</v>
      </c>
      <c r="S13" s="29">
        <f t="shared" si="4"/>
        <v>14.4375</v>
      </c>
      <c r="T13" s="62">
        <v>14.4375</v>
      </c>
      <c r="U13" s="63">
        <f>T13</f>
        <v>14.4375</v>
      </c>
      <c r="V13" s="56">
        <f t="shared" si="5"/>
        <v>14.4375</v>
      </c>
      <c r="W13" s="15">
        <f t="shared" si="6"/>
        <v>0</v>
      </c>
    </row>
    <row r="14" spans="1:23" ht="12.75">
      <c r="A14" s="15">
        <v>65.1875</v>
      </c>
      <c r="B14" s="25">
        <v>10.09375</v>
      </c>
      <c r="C14" s="67">
        <v>45</v>
      </c>
      <c r="D14" s="67">
        <v>15</v>
      </c>
      <c r="E14" s="22">
        <v>15</v>
      </c>
      <c r="F14" s="48">
        <v>15</v>
      </c>
      <c r="G14" s="71">
        <v>10.34375</v>
      </c>
      <c r="H14" s="33">
        <v>44.5</v>
      </c>
      <c r="I14" s="33">
        <v>14.833333333333334</v>
      </c>
      <c r="J14" s="77">
        <v>14.75</v>
      </c>
      <c r="K14" s="78">
        <v>15</v>
      </c>
      <c r="L14" s="42">
        <v>10.59375</v>
      </c>
      <c r="M14" s="29">
        <f t="shared" si="0"/>
        <v>44</v>
      </c>
      <c r="N14" s="29">
        <f t="shared" si="1"/>
        <v>14.666666666666666</v>
      </c>
      <c r="O14" s="39">
        <v>14.5</v>
      </c>
      <c r="P14" s="54">
        <v>15</v>
      </c>
      <c r="Q14" s="58">
        <f t="shared" si="2"/>
        <v>10.84375</v>
      </c>
      <c r="R14" s="29">
        <f t="shared" si="3"/>
        <v>43.5</v>
      </c>
      <c r="S14" s="29">
        <f t="shared" si="4"/>
        <v>14.5</v>
      </c>
      <c r="T14" s="62">
        <v>14.5</v>
      </c>
      <c r="U14" s="63">
        <v>14.5</v>
      </c>
      <c r="V14" s="56">
        <f t="shared" si="5"/>
        <v>14.5</v>
      </c>
      <c r="W14" s="15">
        <f t="shared" si="6"/>
        <v>0</v>
      </c>
    </row>
    <row r="15" spans="1:23" ht="12.75">
      <c r="A15" s="15">
        <v>66</v>
      </c>
      <c r="B15" s="25">
        <v>10.09375</v>
      </c>
      <c r="C15" s="67">
        <v>45.8125</v>
      </c>
      <c r="D15" s="67">
        <v>15.270833333333334</v>
      </c>
      <c r="E15" s="22">
        <v>15.1875</v>
      </c>
      <c r="F15" s="48">
        <v>15.4375</v>
      </c>
      <c r="G15" s="71">
        <v>10.34375</v>
      </c>
      <c r="H15" s="33">
        <v>45.3125</v>
      </c>
      <c r="I15" s="33">
        <v>15.104166666666666</v>
      </c>
      <c r="J15" s="77">
        <v>15</v>
      </c>
      <c r="K15" s="78">
        <v>15.3125</v>
      </c>
      <c r="L15" s="42">
        <v>10.59375</v>
      </c>
      <c r="M15" s="29">
        <f t="shared" si="0"/>
        <v>44.8125</v>
      </c>
      <c r="N15" s="29">
        <f t="shared" si="1"/>
        <v>14.9375</v>
      </c>
      <c r="O15" s="39">
        <v>15</v>
      </c>
      <c r="P15" s="54">
        <v>14.8125</v>
      </c>
      <c r="Q15" s="58">
        <f t="shared" si="2"/>
        <v>10.84375</v>
      </c>
      <c r="R15" s="29">
        <f t="shared" si="3"/>
        <v>44.3125</v>
      </c>
      <c r="S15" s="29">
        <f t="shared" si="4"/>
        <v>14.770833333333334</v>
      </c>
      <c r="T15" s="62">
        <v>14.75</v>
      </c>
      <c r="U15" s="63">
        <v>14.8125</v>
      </c>
      <c r="V15" s="56">
        <f t="shared" si="5"/>
        <v>14.8125</v>
      </c>
      <c r="W15" s="15">
        <f t="shared" si="6"/>
        <v>0</v>
      </c>
    </row>
    <row r="16" spans="1:23" ht="12.75">
      <c r="A16" s="15">
        <v>66.1875</v>
      </c>
      <c r="B16" s="25">
        <v>10.09375</v>
      </c>
      <c r="C16" s="67">
        <v>46</v>
      </c>
      <c r="D16" s="67">
        <v>15.333333333333334</v>
      </c>
      <c r="E16" s="22">
        <v>15.25</v>
      </c>
      <c r="F16" s="48">
        <v>15.5</v>
      </c>
      <c r="G16" s="71">
        <v>10.34375</v>
      </c>
      <c r="H16" s="33">
        <v>45.5</v>
      </c>
      <c r="I16" s="33">
        <v>15.166666666666666</v>
      </c>
      <c r="J16" s="77">
        <v>15</v>
      </c>
      <c r="K16" s="78">
        <v>15.5</v>
      </c>
      <c r="L16" s="42">
        <v>10.59375</v>
      </c>
      <c r="M16" s="29">
        <f t="shared" si="0"/>
        <v>45</v>
      </c>
      <c r="N16" s="29">
        <f t="shared" si="1"/>
        <v>15</v>
      </c>
      <c r="O16" s="39">
        <v>15</v>
      </c>
      <c r="P16" s="54">
        <v>15</v>
      </c>
      <c r="Q16" s="58">
        <f t="shared" si="2"/>
        <v>10.84375</v>
      </c>
      <c r="R16" s="29">
        <f t="shared" si="3"/>
        <v>44.5</v>
      </c>
      <c r="S16" s="29">
        <f t="shared" si="4"/>
        <v>14.833333333333334</v>
      </c>
      <c r="T16" s="62">
        <v>14.75</v>
      </c>
      <c r="U16" s="63">
        <v>15</v>
      </c>
      <c r="V16" s="56">
        <f t="shared" si="5"/>
        <v>15</v>
      </c>
      <c r="W16" s="15">
        <f t="shared" si="6"/>
        <v>0</v>
      </c>
    </row>
    <row r="17" spans="1:23" ht="12.75">
      <c r="A17" s="15">
        <v>67</v>
      </c>
      <c r="B17" s="25">
        <v>10.09375</v>
      </c>
      <c r="C17" s="67">
        <v>46.8125</v>
      </c>
      <c r="D17" s="67">
        <v>15.604166666666666</v>
      </c>
      <c r="E17" s="22">
        <v>15.4375</v>
      </c>
      <c r="F17" s="48">
        <v>15.9375</v>
      </c>
      <c r="G17" s="71">
        <v>10.34375</v>
      </c>
      <c r="H17" s="33">
        <v>46.3125</v>
      </c>
      <c r="I17" s="33">
        <v>15.4375</v>
      </c>
      <c r="J17" s="77">
        <v>15.5</v>
      </c>
      <c r="K17" s="78">
        <v>15.3125</v>
      </c>
      <c r="L17" s="42">
        <v>10.59375</v>
      </c>
      <c r="M17" s="29">
        <f t="shared" si="0"/>
        <v>45.8125</v>
      </c>
      <c r="N17" s="29">
        <f t="shared" si="1"/>
        <v>15.270833333333334</v>
      </c>
      <c r="O17" s="39">
        <v>15.25</v>
      </c>
      <c r="P17" s="54">
        <v>15.3125</v>
      </c>
      <c r="Q17" s="58">
        <f t="shared" si="2"/>
        <v>10.84375</v>
      </c>
      <c r="R17" s="29">
        <f t="shared" si="3"/>
        <v>45.3125</v>
      </c>
      <c r="S17" s="29">
        <f t="shared" si="4"/>
        <v>15.104166666666666</v>
      </c>
      <c r="T17" s="62">
        <v>15</v>
      </c>
      <c r="U17" s="63">
        <v>15.3125</v>
      </c>
      <c r="V17" s="56">
        <f t="shared" si="5"/>
        <v>15.3125</v>
      </c>
      <c r="W17" s="15">
        <f t="shared" si="6"/>
        <v>0</v>
      </c>
    </row>
    <row r="18" spans="1:23" ht="12.75">
      <c r="A18" s="15">
        <v>67.1875</v>
      </c>
      <c r="B18" s="25">
        <v>10.09375</v>
      </c>
      <c r="C18" s="67">
        <v>47</v>
      </c>
      <c r="D18" s="67">
        <v>15.666666666666666</v>
      </c>
      <c r="E18" s="22">
        <v>15.5</v>
      </c>
      <c r="F18" s="48">
        <v>16</v>
      </c>
      <c r="G18" s="71">
        <v>10.34375</v>
      </c>
      <c r="H18" s="33">
        <v>46.5</v>
      </c>
      <c r="I18" s="33">
        <v>15.5</v>
      </c>
      <c r="J18" s="77">
        <v>15.5</v>
      </c>
      <c r="K18" s="78">
        <v>15.5</v>
      </c>
      <c r="L18" s="42">
        <v>10.59375</v>
      </c>
      <c r="M18" s="29">
        <f t="shared" si="0"/>
        <v>46</v>
      </c>
      <c r="N18" s="29">
        <f t="shared" si="1"/>
        <v>15.333333333333334</v>
      </c>
      <c r="O18" s="39">
        <v>15.25</v>
      </c>
      <c r="P18" s="54">
        <v>15.5</v>
      </c>
      <c r="Q18" s="58">
        <f t="shared" si="2"/>
        <v>10.84375</v>
      </c>
      <c r="R18" s="29">
        <f t="shared" si="3"/>
        <v>45.5</v>
      </c>
      <c r="S18" s="29">
        <f t="shared" si="4"/>
        <v>15.166666666666666</v>
      </c>
      <c r="T18" s="62">
        <v>15</v>
      </c>
      <c r="U18" s="63">
        <v>15.5</v>
      </c>
      <c r="V18" s="56">
        <f t="shared" si="5"/>
        <v>15.5</v>
      </c>
      <c r="W18" s="15">
        <f t="shared" si="6"/>
        <v>0</v>
      </c>
    </row>
    <row r="19" spans="1:23" ht="12.75">
      <c r="A19" s="15">
        <v>68</v>
      </c>
      <c r="B19" s="25">
        <v>10.09375</v>
      </c>
      <c r="C19" s="67">
        <v>47.8125</v>
      </c>
      <c r="D19" s="67">
        <v>15.9375</v>
      </c>
      <c r="E19" s="22">
        <v>15.9375</v>
      </c>
      <c r="F19" s="48">
        <v>15.9375</v>
      </c>
      <c r="G19" s="71">
        <v>10.34375</v>
      </c>
      <c r="H19" s="33">
        <v>47.3125</v>
      </c>
      <c r="I19" s="33">
        <v>15.770833333333334</v>
      </c>
      <c r="J19" s="77">
        <v>15.75</v>
      </c>
      <c r="K19" s="78">
        <v>15.8125</v>
      </c>
      <c r="L19" s="42">
        <v>10.59375</v>
      </c>
      <c r="M19" s="29">
        <f t="shared" si="0"/>
        <v>46.8125</v>
      </c>
      <c r="N19" s="29">
        <f t="shared" si="1"/>
        <v>15.604166666666666</v>
      </c>
      <c r="O19" s="39">
        <v>15.5</v>
      </c>
      <c r="P19" s="54">
        <v>15.8125</v>
      </c>
      <c r="Q19" s="58">
        <f t="shared" si="2"/>
        <v>10.84375</v>
      </c>
      <c r="R19" s="29">
        <f t="shared" si="3"/>
        <v>46.3125</v>
      </c>
      <c r="S19" s="29">
        <f t="shared" si="4"/>
        <v>15.4375</v>
      </c>
      <c r="T19" s="62">
        <v>15.4375</v>
      </c>
      <c r="U19" s="63">
        <v>15.4375</v>
      </c>
      <c r="V19" s="56">
        <f t="shared" si="5"/>
        <v>15.4375</v>
      </c>
      <c r="W19" s="15">
        <f t="shared" si="6"/>
        <v>0</v>
      </c>
    </row>
    <row r="20" spans="1:23" ht="12.75">
      <c r="A20" s="15">
        <v>68.1875</v>
      </c>
      <c r="B20" s="25">
        <v>10.09375</v>
      </c>
      <c r="C20" s="67">
        <v>48</v>
      </c>
      <c r="D20" s="67">
        <v>16</v>
      </c>
      <c r="E20" s="22">
        <v>16</v>
      </c>
      <c r="F20" s="48">
        <v>16</v>
      </c>
      <c r="G20" s="71">
        <v>10.34375</v>
      </c>
      <c r="H20" s="33">
        <v>47.5</v>
      </c>
      <c r="I20" s="33">
        <v>15.833333333333334</v>
      </c>
      <c r="J20" s="77">
        <v>15.75</v>
      </c>
      <c r="K20" s="78">
        <v>16</v>
      </c>
      <c r="L20" s="42">
        <v>10.59375</v>
      </c>
      <c r="M20" s="29">
        <f t="shared" si="0"/>
        <v>47</v>
      </c>
      <c r="N20" s="29">
        <f t="shared" si="1"/>
        <v>15.666666666666666</v>
      </c>
      <c r="O20" s="39">
        <v>15.5</v>
      </c>
      <c r="P20" s="54">
        <v>16</v>
      </c>
      <c r="Q20" s="58">
        <f t="shared" si="2"/>
        <v>10.84375</v>
      </c>
      <c r="R20" s="29">
        <f t="shared" si="3"/>
        <v>46.5</v>
      </c>
      <c r="S20" s="29">
        <f t="shared" si="4"/>
        <v>15.5</v>
      </c>
      <c r="T20" s="62">
        <v>15.5</v>
      </c>
      <c r="U20" s="63">
        <v>15.5</v>
      </c>
      <c r="V20" s="56">
        <f t="shared" si="5"/>
        <v>15.5</v>
      </c>
      <c r="W20" s="15">
        <f t="shared" si="6"/>
        <v>0</v>
      </c>
    </row>
    <row r="21" spans="1:23" ht="12.75">
      <c r="A21" s="15">
        <v>69</v>
      </c>
      <c r="B21" s="25">
        <v>10.09375</v>
      </c>
      <c r="C21" s="67">
        <v>48.8125</v>
      </c>
      <c r="D21" s="67">
        <v>16.270833333333332</v>
      </c>
      <c r="E21" s="22">
        <v>16.1875</v>
      </c>
      <c r="F21" s="48">
        <v>16.4375</v>
      </c>
      <c r="G21" s="71">
        <v>10.34375</v>
      </c>
      <c r="H21" s="33">
        <v>48.3125</v>
      </c>
      <c r="I21" s="33">
        <v>16.104166666666668</v>
      </c>
      <c r="J21" s="77">
        <v>16</v>
      </c>
      <c r="K21" s="78">
        <v>16.3125</v>
      </c>
      <c r="L21" s="42">
        <v>10.59375</v>
      </c>
      <c r="M21" s="29">
        <f t="shared" si="0"/>
        <v>47.8125</v>
      </c>
      <c r="N21" s="29">
        <f t="shared" si="1"/>
        <v>15.9375</v>
      </c>
      <c r="O21" s="39">
        <v>16</v>
      </c>
      <c r="P21" s="54">
        <v>15.8125</v>
      </c>
      <c r="Q21" s="58">
        <f t="shared" si="2"/>
        <v>10.84375</v>
      </c>
      <c r="R21" s="29">
        <f t="shared" si="3"/>
        <v>47.3125</v>
      </c>
      <c r="S21" s="29">
        <f t="shared" si="4"/>
        <v>15.770833333333334</v>
      </c>
      <c r="T21" s="62">
        <v>15.75</v>
      </c>
      <c r="U21" s="63">
        <v>15.8125</v>
      </c>
      <c r="V21" s="56">
        <f t="shared" si="5"/>
        <v>15.8125</v>
      </c>
      <c r="W21" s="15">
        <f t="shared" si="6"/>
        <v>0</v>
      </c>
    </row>
    <row r="22" spans="1:23" ht="12.75">
      <c r="A22" s="15">
        <v>69.1875</v>
      </c>
      <c r="B22" s="25">
        <v>10.09375</v>
      </c>
      <c r="C22" s="67">
        <v>49</v>
      </c>
      <c r="D22" s="67">
        <v>16.333333333333332</v>
      </c>
      <c r="E22" s="22">
        <v>16.25</v>
      </c>
      <c r="F22" s="48">
        <v>16.5</v>
      </c>
      <c r="G22" s="71">
        <v>10.34375</v>
      </c>
      <c r="H22" s="33">
        <v>48.5</v>
      </c>
      <c r="I22" s="33">
        <v>16.166666666666668</v>
      </c>
      <c r="J22" s="77">
        <v>16</v>
      </c>
      <c r="K22" s="78">
        <v>16.5</v>
      </c>
      <c r="L22" s="42">
        <v>10.59375</v>
      </c>
      <c r="M22" s="29">
        <f t="shared" si="0"/>
        <v>48</v>
      </c>
      <c r="N22" s="29">
        <f t="shared" si="1"/>
        <v>16</v>
      </c>
      <c r="O22" s="39">
        <v>16</v>
      </c>
      <c r="P22" s="54">
        <v>16</v>
      </c>
      <c r="Q22" s="58">
        <f t="shared" si="2"/>
        <v>10.84375</v>
      </c>
      <c r="R22" s="29">
        <f t="shared" si="3"/>
        <v>47.5</v>
      </c>
      <c r="S22" s="29">
        <f t="shared" si="4"/>
        <v>15.833333333333334</v>
      </c>
      <c r="T22" s="62">
        <v>15.75</v>
      </c>
      <c r="U22" s="63">
        <v>16</v>
      </c>
      <c r="V22" s="56">
        <f t="shared" si="5"/>
        <v>16</v>
      </c>
      <c r="W22" s="15">
        <f t="shared" si="6"/>
        <v>0</v>
      </c>
    </row>
    <row r="23" spans="1:23" ht="12.75">
      <c r="A23" s="15">
        <v>70</v>
      </c>
      <c r="B23" s="25">
        <v>10.09375</v>
      </c>
      <c r="C23" s="67">
        <v>49.8125</v>
      </c>
      <c r="D23" s="67">
        <v>16.604166666666668</v>
      </c>
      <c r="E23" s="22">
        <v>16.4375</v>
      </c>
      <c r="F23" s="48">
        <v>16.9375</v>
      </c>
      <c r="G23" s="71">
        <v>10.34375</v>
      </c>
      <c r="H23" s="33">
        <v>49.3125</v>
      </c>
      <c r="I23" s="33">
        <v>16.4375</v>
      </c>
      <c r="J23" s="77">
        <v>16.5</v>
      </c>
      <c r="K23" s="78">
        <v>16.3125</v>
      </c>
      <c r="L23" s="42">
        <v>10.59375</v>
      </c>
      <c r="M23" s="29">
        <f t="shared" si="0"/>
        <v>48.8125</v>
      </c>
      <c r="N23" s="29">
        <f t="shared" si="1"/>
        <v>16.270833333333332</v>
      </c>
      <c r="O23" s="39">
        <v>16.25</v>
      </c>
      <c r="P23" s="54">
        <v>16.3125</v>
      </c>
      <c r="Q23" s="58">
        <f t="shared" si="2"/>
        <v>10.84375</v>
      </c>
      <c r="R23" s="29">
        <f t="shared" si="3"/>
        <v>48.3125</v>
      </c>
      <c r="S23" s="29">
        <f t="shared" si="4"/>
        <v>16.104166666666668</v>
      </c>
      <c r="T23" s="62">
        <v>16</v>
      </c>
      <c r="U23" s="63">
        <v>16.3125</v>
      </c>
      <c r="V23" s="56">
        <f t="shared" si="5"/>
        <v>16.3125</v>
      </c>
      <c r="W23" s="15">
        <f t="shared" si="6"/>
        <v>0</v>
      </c>
    </row>
    <row r="24" spans="1:23" ht="12.75">
      <c r="A24" s="15">
        <v>70.1875</v>
      </c>
      <c r="B24" s="25">
        <v>10.09375</v>
      </c>
      <c r="C24" s="67">
        <v>50</v>
      </c>
      <c r="D24" s="67">
        <v>16.666666666666668</v>
      </c>
      <c r="E24" s="22">
        <v>16.5</v>
      </c>
      <c r="F24" s="48">
        <v>17</v>
      </c>
      <c r="G24" s="71">
        <v>10.34375</v>
      </c>
      <c r="H24" s="33">
        <v>49.5</v>
      </c>
      <c r="I24" s="33">
        <v>16.5</v>
      </c>
      <c r="J24" s="77">
        <v>16.5</v>
      </c>
      <c r="K24" s="78">
        <v>16.5</v>
      </c>
      <c r="L24" s="42">
        <v>10.59375</v>
      </c>
      <c r="M24" s="29">
        <f t="shared" si="0"/>
        <v>49</v>
      </c>
      <c r="N24" s="29">
        <f t="shared" si="1"/>
        <v>16.333333333333332</v>
      </c>
      <c r="O24" s="39">
        <v>16.25</v>
      </c>
      <c r="P24" s="54">
        <v>16.5</v>
      </c>
      <c r="Q24" s="58">
        <f t="shared" si="2"/>
        <v>10.84375</v>
      </c>
      <c r="R24" s="29">
        <f t="shared" si="3"/>
        <v>48.5</v>
      </c>
      <c r="S24" s="29">
        <f t="shared" si="4"/>
        <v>16.166666666666668</v>
      </c>
      <c r="T24" s="62">
        <v>16</v>
      </c>
      <c r="U24" s="63">
        <v>16.5</v>
      </c>
      <c r="V24" s="56">
        <f t="shared" si="5"/>
        <v>16.5</v>
      </c>
      <c r="W24" s="15">
        <f t="shared" si="6"/>
        <v>0</v>
      </c>
    </row>
    <row r="25" spans="1:23" ht="12.75">
      <c r="A25" s="15">
        <v>71</v>
      </c>
      <c r="B25" s="25">
        <v>10.09375</v>
      </c>
      <c r="C25" s="67">
        <v>50.8125</v>
      </c>
      <c r="D25" s="67">
        <v>16.9375</v>
      </c>
      <c r="E25" s="22">
        <v>16.9375</v>
      </c>
      <c r="F25" s="48">
        <v>16.9375</v>
      </c>
      <c r="G25" s="71">
        <v>10.34375</v>
      </c>
      <c r="H25" s="33">
        <v>50.3125</v>
      </c>
      <c r="I25" s="33">
        <v>16.770833333333332</v>
      </c>
      <c r="J25" s="77">
        <v>16.75</v>
      </c>
      <c r="K25" s="78">
        <v>16.8125</v>
      </c>
      <c r="L25" s="42">
        <v>10.59375</v>
      </c>
      <c r="M25" s="29">
        <f t="shared" si="0"/>
        <v>49.8125</v>
      </c>
      <c r="N25" s="29">
        <f t="shared" si="1"/>
        <v>16.604166666666668</v>
      </c>
      <c r="O25" s="39">
        <v>16.5</v>
      </c>
      <c r="P25" s="54">
        <v>16.8125</v>
      </c>
      <c r="Q25" s="58">
        <f t="shared" si="2"/>
        <v>10.84375</v>
      </c>
      <c r="R25" s="29">
        <f t="shared" si="3"/>
        <v>49.3125</v>
      </c>
      <c r="S25" s="29">
        <f t="shared" si="4"/>
        <v>16.4375</v>
      </c>
      <c r="T25" s="62">
        <v>16.4375</v>
      </c>
      <c r="U25" s="63">
        <f>T25</f>
        <v>16.4375</v>
      </c>
      <c r="V25" s="56">
        <f t="shared" si="5"/>
        <v>16.4375</v>
      </c>
      <c r="W25" s="15">
        <f t="shared" si="6"/>
        <v>0</v>
      </c>
    </row>
    <row r="26" spans="1:23" ht="12.75">
      <c r="A26" s="15">
        <v>71.1875</v>
      </c>
      <c r="B26" s="25">
        <v>10.09375</v>
      </c>
      <c r="C26" s="67">
        <v>51</v>
      </c>
      <c r="D26" s="67">
        <v>17</v>
      </c>
      <c r="E26" s="22">
        <v>17</v>
      </c>
      <c r="F26" s="48">
        <v>17</v>
      </c>
      <c r="G26" s="71">
        <v>10.34375</v>
      </c>
      <c r="H26" s="33">
        <v>50.5</v>
      </c>
      <c r="I26" s="33">
        <v>16.833333333333332</v>
      </c>
      <c r="J26" s="77">
        <v>16.75</v>
      </c>
      <c r="K26" s="78">
        <v>17</v>
      </c>
      <c r="L26" s="42">
        <v>10.59375</v>
      </c>
      <c r="M26" s="29">
        <f t="shared" si="0"/>
        <v>50</v>
      </c>
      <c r="N26" s="29">
        <f t="shared" si="1"/>
        <v>16.666666666666668</v>
      </c>
      <c r="O26" s="39">
        <v>16.5</v>
      </c>
      <c r="P26" s="54">
        <v>17</v>
      </c>
      <c r="Q26" s="58">
        <f t="shared" si="2"/>
        <v>10.84375</v>
      </c>
      <c r="R26" s="29">
        <f t="shared" si="3"/>
        <v>49.5</v>
      </c>
      <c r="S26" s="29">
        <f t="shared" si="4"/>
        <v>16.5</v>
      </c>
      <c r="T26" s="62">
        <v>16.5</v>
      </c>
      <c r="U26" s="63">
        <v>16.5</v>
      </c>
      <c r="V26" s="56">
        <f t="shared" si="5"/>
        <v>16.5</v>
      </c>
      <c r="W26" s="15">
        <f t="shared" si="6"/>
        <v>0</v>
      </c>
    </row>
    <row r="27" spans="1:23" ht="12.75">
      <c r="A27" s="15">
        <v>72</v>
      </c>
      <c r="B27" s="25">
        <v>10.09375</v>
      </c>
      <c r="C27" s="67">
        <v>51.8125</v>
      </c>
      <c r="D27" s="67">
        <v>17.270833333333332</v>
      </c>
      <c r="E27" s="22">
        <v>17.1875</v>
      </c>
      <c r="F27" s="48">
        <v>17.4375</v>
      </c>
      <c r="G27" s="71">
        <v>10.34375</v>
      </c>
      <c r="H27" s="33">
        <v>51.3125</v>
      </c>
      <c r="I27" s="33">
        <v>17.104166666666668</v>
      </c>
      <c r="J27" s="77">
        <v>17</v>
      </c>
      <c r="K27" s="78">
        <v>17.3125</v>
      </c>
      <c r="L27" s="42">
        <v>10.59375</v>
      </c>
      <c r="M27" s="29">
        <f t="shared" si="0"/>
        <v>50.8125</v>
      </c>
      <c r="N27" s="29">
        <f t="shared" si="1"/>
        <v>16.9375</v>
      </c>
      <c r="O27" s="39">
        <v>17</v>
      </c>
      <c r="P27" s="54">
        <v>16.8125</v>
      </c>
      <c r="Q27" s="58">
        <f t="shared" si="2"/>
        <v>10.84375</v>
      </c>
      <c r="R27" s="29">
        <f t="shared" si="3"/>
        <v>50.3125</v>
      </c>
      <c r="S27" s="29">
        <f t="shared" si="4"/>
        <v>16.770833333333332</v>
      </c>
      <c r="T27" s="62">
        <v>16.75</v>
      </c>
      <c r="U27" s="63">
        <v>16.8125</v>
      </c>
      <c r="V27" s="56">
        <f t="shared" si="5"/>
        <v>16.8125</v>
      </c>
      <c r="W27" s="15">
        <f t="shared" si="6"/>
        <v>0</v>
      </c>
    </row>
    <row r="28" spans="1:23" ht="12.75">
      <c r="A28" s="15">
        <v>72.1875</v>
      </c>
      <c r="B28" s="25">
        <v>10.09375</v>
      </c>
      <c r="C28" s="67">
        <v>52</v>
      </c>
      <c r="D28" s="67">
        <v>17.333333333333332</v>
      </c>
      <c r="E28" s="22">
        <v>17.25</v>
      </c>
      <c r="F28" s="48">
        <v>17.5</v>
      </c>
      <c r="G28" s="71">
        <v>10.34375</v>
      </c>
      <c r="H28" s="33">
        <v>51.5</v>
      </c>
      <c r="I28" s="33">
        <v>17.166666666666668</v>
      </c>
      <c r="J28" s="77">
        <v>17</v>
      </c>
      <c r="K28" s="78">
        <v>17.5</v>
      </c>
      <c r="L28" s="42">
        <v>10.59375</v>
      </c>
      <c r="M28" s="29">
        <f t="shared" si="0"/>
        <v>51</v>
      </c>
      <c r="N28" s="29">
        <f t="shared" si="1"/>
        <v>17</v>
      </c>
      <c r="O28" s="39">
        <v>17</v>
      </c>
      <c r="P28" s="54">
        <v>17</v>
      </c>
      <c r="Q28" s="58">
        <f t="shared" si="2"/>
        <v>10.84375</v>
      </c>
      <c r="R28" s="29">
        <f t="shared" si="3"/>
        <v>50.5</v>
      </c>
      <c r="S28" s="29">
        <f t="shared" si="4"/>
        <v>16.833333333333332</v>
      </c>
      <c r="T28" s="62">
        <v>16.75</v>
      </c>
      <c r="U28" s="63">
        <v>17</v>
      </c>
      <c r="V28" s="56">
        <f t="shared" si="5"/>
        <v>17</v>
      </c>
      <c r="W28" s="15">
        <f t="shared" si="6"/>
        <v>0</v>
      </c>
    </row>
    <row r="29" spans="1:23" ht="12.75">
      <c r="A29" s="15">
        <v>73</v>
      </c>
      <c r="B29" s="25">
        <v>10.09375</v>
      </c>
      <c r="C29" s="67">
        <v>52.8125</v>
      </c>
      <c r="D29" s="67">
        <v>17.604166666666668</v>
      </c>
      <c r="E29" s="22">
        <v>17.4375</v>
      </c>
      <c r="F29" s="48">
        <v>17.9375</v>
      </c>
      <c r="G29" s="71">
        <v>10.34375</v>
      </c>
      <c r="H29" s="33">
        <v>52.3125</v>
      </c>
      <c r="I29" s="33">
        <v>17.4375</v>
      </c>
      <c r="J29" s="77">
        <v>17.5</v>
      </c>
      <c r="K29" s="78">
        <v>17.3125</v>
      </c>
      <c r="L29" s="42">
        <v>10.59375</v>
      </c>
      <c r="M29" s="29">
        <f t="shared" si="0"/>
        <v>51.8125</v>
      </c>
      <c r="N29" s="29">
        <f t="shared" si="1"/>
        <v>17.270833333333332</v>
      </c>
      <c r="O29" s="39">
        <v>17.5</v>
      </c>
      <c r="P29" s="54">
        <v>16.8125</v>
      </c>
      <c r="Q29" s="58">
        <f t="shared" si="2"/>
        <v>10.84375</v>
      </c>
      <c r="R29" s="29">
        <f t="shared" si="3"/>
        <v>51.3125</v>
      </c>
      <c r="S29" s="29">
        <f t="shared" si="4"/>
        <v>17.104166666666668</v>
      </c>
      <c r="T29" s="62">
        <v>17</v>
      </c>
      <c r="U29" s="63">
        <v>17.3125</v>
      </c>
      <c r="V29" s="56">
        <f t="shared" si="5"/>
        <v>17.3125</v>
      </c>
      <c r="W29" s="15">
        <f t="shared" si="6"/>
        <v>0</v>
      </c>
    </row>
    <row r="30" spans="1:23" ht="12.75">
      <c r="A30" s="15">
        <v>73.1875</v>
      </c>
      <c r="B30" s="25">
        <v>10.09375</v>
      </c>
      <c r="C30" s="67">
        <v>53</v>
      </c>
      <c r="D30" s="67">
        <v>17.666666666666668</v>
      </c>
      <c r="E30" s="22">
        <v>17.5</v>
      </c>
      <c r="F30" s="48">
        <v>18</v>
      </c>
      <c r="G30" s="71">
        <v>10.34375</v>
      </c>
      <c r="H30" s="33">
        <v>52.5</v>
      </c>
      <c r="I30" s="33">
        <v>17.5</v>
      </c>
      <c r="J30" s="77">
        <v>17.5</v>
      </c>
      <c r="K30" s="78">
        <v>17.5</v>
      </c>
      <c r="L30" s="42">
        <v>10.59375</v>
      </c>
      <c r="M30" s="29">
        <f t="shared" si="0"/>
        <v>52</v>
      </c>
      <c r="N30" s="29">
        <f t="shared" si="1"/>
        <v>17.333333333333332</v>
      </c>
      <c r="O30" s="39">
        <v>17.25</v>
      </c>
      <c r="P30" s="54">
        <v>17.5</v>
      </c>
      <c r="Q30" s="58">
        <f t="shared" si="2"/>
        <v>10.84375</v>
      </c>
      <c r="R30" s="29">
        <f t="shared" si="3"/>
        <v>51.5</v>
      </c>
      <c r="S30" s="29">
        <f t="shared" si="4"/>
        <v>17.166666666666668</v>
      </c>
      <c r="T30" s="62">
        <v>17</v>
      </c>
      <c r="U30" s="63">
        <v>17.5</v>
      </c>
      <c r="V30" s="56">
        <f t="shared" si="5"/>
        <v>17.5</v>
      </c>
      <c r="W30" s="15">
        <f t="shared" si="6"/>
        <v>0</v>
      </c>
    </row>
    <row r="31" spans="1:23" ht="12.75">
      <c r="A31" s="15">
        <v>74</v>
      </c>
      <c r="B31" s="25">
        <v>10.09375</v>
      </c>
      <c r="C31" s="67">
        <v>53.8125</v>
      </c>
      <c r="D31" s="67">
        <v>17.9375</v>
      </c>
      <c r="E31" s="22">
        <v>17.9375</v>
      </c>
      <c r="F31" s="48">
        <v>17.9375</v>
      </c>
      <c r="G31" s="71">
        <v>10.34375</v>
      </c>
      <c r="H31" s="33">
        <v>53.3125</v>
      </c>
      <c r="I31" s="33">
        <v>17.770833333333332</v>
      </c>
      <c r="J31" s="77">
        <v>17.75</v>
      </c>
      <c r="K31" s="78">
        <v>17.8125</v>
      </c>
      <c r="L31" s="42">
        <v>10.59375</v>
      </c>
      <c r="M31" s="29">
        <f t="shared" si="0"/>
        <v>52.8125</v>
      </c>
      <c r="N31" s="29">
        <f t="shared" si="1"/>
        <v>17.604166666666668</v>
      </c>
      <c r="O31" s="39">
        <v>17.5</v>
      </c>
      <c r="P31" s="54">
        <v>17.8125</v>
      </c>
      <c r="Q31" s="58">
        <f t="shared" si="2"/>
        <v>10.84375</v>
      </c>
      <c r="R31" s="29">
        <f t="shared" si="3"/>
        <v>52.3125</v>
      </c>
      <c r="S31" s="29">
        <f t="shared" si="4"/>
        <v>17.4375</v>
      </c>
      <c r="T31" s="62">
        <v>17.4375</v>
      </c>
      <c r="U31" s="63">
        <f>T31</f>
        <v>17.4375</v>
      </c>
      <c r="V31" s="56">
        <f t="shared" si="5"/>
        <v>17.4375</v>
      </c>
      <c r="W31" s="15">
        <f t="shared" si="6"/>
        <v>0</v>
      </c>
    </row>
    <row r="32" spans="1:23" ht="12.75">
      <c r="A32" s="15">
        <v>74.1875</v>
      </c>
      <c r="B32" s="25">
        <v>10.09375</v>
      </c>
      <c r="C32" s="67">
        <v>54</v>
      </c>
      <c r="D32" s="67">
        <v>18</v>
      </c>
      <c r="E32" s="22">
        <v>18</v>
      </c>
      <c r="F32" s="48">
        <v>18</v>
      </c>
      <c r="G32" s="71">
        <v>10.34375</v>
      </c>
      <c r="H32" s="33">
        <v>53.5</v>
      </c>
      <c r="I32" s="33">
        <v>17.833333333333332</v>
      </c>
      <c r="J32" s="77">
        <v>17.75</v>
      </c>
      <c r="K32" s="78">
        <v>18</v>
      </c>
      <c r="L32" s="42">
        <v>10.59375</v>
      </c>
      <c r="M32" s="29">
        <f t="shared" si="0"/>
        <v>53</v>
      </c>
      <c r="N32" s="29">
        <f t="shared" si="1"/>
        <v>17.666666666666668</v>
      </c>
      <c r="O32" s="39">
        <v>17.5</v>
      </c>
      <c r="P32" s="54">
        <v>18</v>
      </c>
      <c r="Q32" s="58">
        <f t="shared" si="2"/>
        <v>10.84375</v>
      </c>
      <c r="R32" s="29">
        <f t="shared" si="3"/>
        <v>52.5</v>
      </c>
      <c r="S32" s="29">
        <f t="shared" si="4"/>
        <v>17.5</v>
      </c>
      <c r="T32" s="62">
        <v>17.5</v>
      </c>
      <c r="U32" s="63">
        <v>17.5</v>
      </c>
      <c r="V32" s="56">
        <f t="shared" si="5"/>
        <v>17.5</v>
      </c>
      <c r="W32" s="15">
        <f t="shared" si="6"/>
        <v>0</v>
      </c>
    </row>
    <row r="33" spans="1:23" ht="12.75">
      <c r="A33" s="15">
        <v>75</v>
      </c>
      <c r="B33" s="25">
        <v>10.09375</v>
      </c>
      <c r="C33" s="67">
        <v>54.8125</v>
      </c>
      <c r="D33" s="67">
        <v>18.270833333333332</v>
      </c>
      <c r="E33" s="22">
        <v>18.1875</v>
      </c>
      <c r="F33" s="48">
        <v>18.4375</v>
      </c>
      <c r="G33" s="71">
        <v>10.34375</v>
      </c>
      <c r="H33" s="33">
        <v>54.3125</v>
      </c>
      <c r="I33" s="33">
        <v>18.104166666666668</v>
      </c>
      <c r="J33" s="77">
        <v>18</v>
      </c>
      <c r="K33" s="78">
        <v>18.3125</v>
      </c>
      <c r="L33" s="42">
        <v>10.59375</v>
      </c>
      <c r="M33" s="29">
        <f t="shared" si="0"/>
        <v>53.8125</v>
      </c>
      <c r="N33" s="29">
        <f t="shared" si="1"/>
        <v>17.9375</v>
      </c>
      <c r="O33" s="39">
        <v>18</v>
      </c>
      <c r="P33" s="54">
        <v>17.8125</v>
      </c>
      <c r="Q33" s="58">
        <f t="shared" si="2"/>
        <v>10.84375</v>
      </c>
      <c r="R33" s="29">
        <f t="shared" si="3"/>
        <v>53.3125</v>
      </c>
      <c r="S33" s="29">
        <f t="shared" si="4"/>
        <v>17.770833333333332</v>
      </c>
      <c r="T33" s="62">
        <v>17.75</v>
      </c>
      <c r="U33" s="63"/>
      <c r="V33" s="56">
        <f t="shared" si="5"/>
        <v>17.8125</v>
      </c>
      <c r="W33" s="15">
        <f t="shared" si="6"/>
        <v>17.8125</v>
      </c>
    </row>
    <row r="34" spans="1:23" ht="12.75">
      <c r="A34" s="15">
        <v>75.1875</v>
      </c>
      <c r="B34" s="25">
        <v>10.09375</v>
      </c>
      <c r="C34" s="67">
        <v>55</v>
      </c>
      <c r="D34" s="67">
        <v>18.333333333333332</v>
      </c>
      <c r="E34" s="22">
        <v>18.25</v>
      </c>
      <c r="F34" s="48">
        <v>18.5</v>
      </c>
      <c r="G34" s="71">
        <v>10.34375</v>
      </c>
      <c r="H34" s="33">
        <v>54.5</v>
      </c>
      <c r="I34" s="33">
        <v>18.166666666666668</v>
      </c>
      <c r="J34" s="77">
        <v>18</v>
      </c>
      <c r="K34" s="78">
        <v>18.5</v>
      </c>
      <c r="L34" s="42">
        <v>10.59375</v>
      </c>
      <c r="M34" s="29">
        <f t="shared" si="0"/>
        <v>54</v>
      </c>
      <c r="N34" s="29">
        <f t="shared" si="1"/>
        <v>18</v>
      </c>
      <c r="O34" s="39">
        <v>18</v>
      </c>
      <c r="P34" s="54">
        <v>18</v>
      </c>
      <c r="Q34" s="58">
        <f t="shared" si="2"/>
        <v>10.84375</v>
      </c>
      <c r="R34" s="29">
        <f t="shared" si="3"/>
        <v>53.5</v>
      </c>
      <c r="S34" s="29">
        <f t="shared" si="4"/>
        <v>17.833333333333332</v>
      </c>
      <c r="T34" s="62">
        <v>17.75</v>
      </c>
      <c r="U34" s="63">
        <v>18</v>
      </c>
      <c r="V34" s="56">
        <f t="shared" si="5"/>
        <v>18</v>
      </c>
      <c r="W34" s="15">
        <f t="shared" si="6"/>
        <v>0</v>
      </c>
    </row>
    <row r="35" spans="1:23" ht="12.75">
      <c r="A35" s="15">
        <v>76</v>
      </c>
      <c r="B35" s="25">
        <v>10.09375</v>
      </c>
      <c r="C35" s="67">
        <v>55.8125</v>
      </c>
      <c r="D35" s="67">
        <v>18.604166666666668</v>
      </c>
      <c r="E35" s="22">
        <v>18.4375</v>
      </c>
      <c r="F35" s="48">
        <v>18.9375</v>
      </c>
      <c r="G35" s="71">
        <v>10.34375</v>
      </c>
      <c r="H35" s="33">
        <v>55.3125</v>
      </c>
      <c r="I35" s="33">
        <v>18.4375</v>
      </c>
      <c r="J35" s="77">
        <v>18.5</v>
      </c>
      <c r="K35" s="78">
        <v>18.3125</v>
      </c>
      <c r="L35" s="42">
        <v>10.59375</v>
      </c>
      <c r="M35" s="29">
        <f t="shared" si="0"/>
        <v>54.8125</v>
      </c>
      <c r="N35" s="29">
        <f t="shared" si="1"/>
        <v>18.270833333333332</v>
      </c>
      <c r="O35" s="39">
        <v>18.25</v>
      </c>
      <c r="P35" s="54">
        <v>18.3125</v>
      </c>
      <c r="Q35" s="58">
        <f t="shared" si="2"/>
        <v>10.84375</v>
      </c>
      <c r="R35" s="29">
        <f t="shared" si="3"/>
        <v>54.3125</v>
      </c>
      <c r="S35" s="29">
        <f t="shared" si="4"/>
        <v>18.104166666666668</v>
      </c>
      <c r="T35" s="62">
        <v>18</v>
      </c>
      <c r="U35" s="63"/>
      <c r="V35" s="56">
        <f t="shared" si="5"/>
        <v>18.3125</v>
      </c>
      <c r="W35" s="15">
        <f t="shared" si="6"/>
        <v>18.3125</v>
      </c>
    </row>
    <row r="36" spans="1:23" ht="12.75">
      <c r="A36" s="15">
        <v>76.1875</v>
      </c>
      <c r="B36" s="25">
        <v>10.09375</v>
      </c>
      <c r="C36" s="67">
        <v>56</v>
      </c>
      <c r="D36" s="67">
        <v>18.666666666666668</v>
      </c>
      <c r="E36" s="22">
        <v>18.5</v>
      </c>
      <c r="F36" s="48">
        <v>19</v>
      </c>
      <c r="G36" s="71">
        <v>10.34375</v>
      </c>
      <c r="H36" s="33">
        <v>55.5</v>
      </c>
      <c r="I36" s="33">
        <v>18.5</v>
      </c>
      <c r="J36" s="77">
        <v>18.5</v>
      </c>
      <c r="K36" s="78">
        <v>18.5</v>
      </c>
      <c r="L36" s="42">
        <v>10.59375</v>
      </c>
      <c r="M36" s="29">
        <f t="shared" si="0"/>
        <v>55</v>
      </c>
      <c r="N36" s="29">
        <f t="shared" si="1"/>
        <v>18.333333333333332</v>
      </c>
      <c r="O36" s="39">
        <v>18.25</v>
      </c>
      <c r="P36" s="54">
        <v>18.5</v>
      </c>
      <c r="Q36" s="58">
        <f t="shared" si="2"/>
        <v>10.84375</v>
      </c>
      <c r="R36" s="29">
        <f t="shared" si="3"/>
        <v>54.5</v>
      </c>
      <c r="S36" s="29">
        <f t="shared" si="4"/>
        <v>18.166666666666668</v>
      </c>
      <c r="T36" s="62">
        <v>18</v>
      </c>
      <c r="U36" s="63">
        <v>18.5</v>
      </c>
      <c r="V36" s="56">
        <f t="shared" si="5"/>
        <v>18.5</v>
      </c>
      <c r="W36" s="15">
        <f t="shared" si="6"/>
        <v>0</v>
      </c>
    </row>
    <row r="37" spans="1:23" ht="12.75">
      <c r="A37" s="15">
        <v>77</v>
      </c>
      <c r="B37" s="25">
        <v>10.09375</v>
      </c>
      <c r="C37" s="67">
        <v>56.8125</v>
      </c>
      <c r="D37" s="67">
        <v>18.9375</v>
      </c>
      <c r="E37" s="22">
        <v>18.9375</v>
      </c>
      <c r="F37" s="48">
        <v>18.9375</v>
      </c>
      <c r="G37" s="71">
        <v>10.34375</v>
      </c>
      <c r="H37" s="33">
        <v>56.3125</v>
      </c>
      <c r="I37" s="33">
        <v>18.770833333333332</v>
      </c>
      <c r="J37" s="77">
        <v>18.75</v>
      </c>
      <c r="K37" s="78">
        <v>18.8125</v>
      </c>
      <c r="L37" s="42">
        <v>10.59375</v>
      </c>
      <c r="M37" s="29">
        <f t="shared" si="0"/>
        <v>55.8125</v>
      </c>
      <c r="N37" s="29">
        <f t="shared" si="1"/>
        <v>18.604166666666668</v>
      </c>
      <c r="O37" s="39">
        <v>18.5</v>
      </c>
      <c r="P37" s="54">
        <v>18.8125</v>
      </c>
      <c r="Q37" s="58">
        <f t="shared" si="2"/>
        <v>10.84375</v>
      </c>
      <c r="R37" s="29">
        <f t="shared" si="3"/>
        <v>55.3125</v>
      </c>
      <c r="S37" s="29">
        <f t="shared" si="4"/>
        <v>18.4375</v>
      </c>
      <c r="T37" s="62">
        <v>18.4375</v>
      </c>
      <c r="U37" s="63">
        <f>T37</f>
        <v>18.4375</v>
      </c>
      <c r="V37" s="56">
        <f t="shared" si="5"/>
        <v>18.4375</v>
      </c>
      <c r="W37" s="15">
        <f t="shared" si="6"/>
        <v>0</v>
      </c>
    </row>
    <row r="38" spans="1:23" ht="12.75">
      <c r="A38" s="15">
        <v>77.1875</v>
      </c>
      <c r="B38" s="25">
        <v>10.09375</v>
      </c>
      <c r="C38" s="67">
        <v>57</v>
      </c>
      <c r="D38" s="67">
        <v>19</v>
      </c>
      <c r="E38" s="22">
        <v>19</v>
      </c>
      <c r="F38" s="48">
        <v>19</v>
      </c>
      <c r="G38" s="71">
        <v>10.34375</v>
      </c>
      <c r="H38" s="33">
        <v>56.5</v>
      </c>
      <c r="I38" s="33">
        <v>18.833333333333332</v>
      </c>
      <c r="J38" s="77">
        <v>18.75</v>
      </c>
      <c r="K38" s="78">
        <v>19</v>
      </c>
      <c r="L38" s="42">
        <v>10.59375</v>
      </c>
      <c r="M38" s="29">
        <f t="shared" si="0"/>
        <v>56</v>
      </c>
      <c r="N38" s="29">
        <f t="shared" si="1"/>
        <v>18.666666666666668</v>
      </c>
      <c r="O38" s="39">
        <v>18.5</v>
      </c>
      <c r="P38" s="54">
        <v>19</v>
      </c>
      <c r="Q38" s="58">
        <f t="shared" si="2"/>
        <v>10.84375</v>
      </c>
      <c r="R38" s="29">
        <f t="shared" si="3"/>
        <v>55.5</v>
      </c>
      <c r="S38" s="29">
        <f t="shared" si="4"/>
        <v>18.5</v>
      </c>
      <c r="T38" s="62">
        <v>18.5</v>
      </c>
      <c r="U38" s="63">
        <v>18.5</v>
      </c>
      <c r="V38" s="56">
        <f t="shared" si="5"/>
        <v>18.5</v>
      </c>
      <c r="W38" s="15">
        <f t="shared" si="6"/>
        <v>0</v>
      </c>
    </row>
    <row r="39" spans="1:23" ht="12.75">
      <c r="A39" s="15">
        <v>78</v>
      </c>
      <c r="B39" s="25">
        <v>10.09375</v>
      </c>
      <c r="C39" s="67">
        <v>57.8125</v>
      </c>
      <c r="D39" s="67">
        <v>19.270833333333332</v>
      </c>
      <c r="E39" s="22">
        <v>19.1875</v>
      </c>
      <c r="F39" s="48">
        <v>19.4375</v>
      </c>
      <c r="G39" s="71">
        <v>10.34375</v>
      </c>
      <c r="H39" s="33">
        <v>57.3125</v>
      </c>
      <c r="I39" s="33">
        <v>19.104166666666668</v>
      </c>
      <c r="J39" s="77">
        <v>19</v>
      </c>
      <c r="K39" s="78">
        <v>19.3125</v>
      </c>
      <c r="L39" s="42">
        <v>10.59375</v>
      </c>
      <c r="M39" s="29">
        <f t="shared" si="0"/>
        <v>56.8125</v>
      </c>
      <c r="N39" s="29">
        <f t="shared" si="1"/>
        <v>18.9375</v>
      </c>
      <c r="O39" s="39">
        <v>19</v>
      </c>
      <c r="P39" s="54">
        <v>18.8125</v>
      </c>
      <c r="Q39" s="58">
        <f t="shared" si="2"/>
        <v>10.84375</v>
      </c>
      <c r="R39" s="29">
        <f t="shared" si="3"/>
        <v>56.3125</v>
      </c>
      <c r="S39" s="29">
        <f t="shared" si="4"/>
        <v>18.770833333333332</v>
      </c>
      <c r="T39" s="62">
        <v>18.75</v>
      </c>
      <c r="U39" s="63"/>
      <c r="V39" s="56">
        <f t="shared" si="5"/>
        <v>18.8125</v>
      </c>
      <c r="W39" s="15">
        <f t="shared" si="6"/>
        <v>18.8125</v>
      </c>
    </row>
    <row r="40" spans="1:23" ht="12.75">
      <c r="A40" s="15">
        <v>78.1875</v>
      </c>
      <c r="B40" s="25">
        <v>10.09375</v>
      </c>
      <c r="C40" s="67">
        <v>58</v>
      </c>
      <c r="D40" s="67">
        <v>19.333333333333332</v>
      </c>
      <c r="E40" s="22">
        <v>19.25</v>
      </c>
      <c r="F40" s="48">
        <v>19.5</v>
      </c>
      <c r="G40" s="71">
        <v>10.34375</v>
      </c>
      <c r="H40" s="33">
        <v>57.5</v>
      </c>
      <c r="I40" s="33">
        <v>19.166666666666668</v>
      </c>
      <c r="J40" s="77">
        <v>19</v>
      </c>
      <c r="K40" s="78">
        <v>19.5</v>
      </c>
      <c r="L40" s="42">
        <v>10.59375</v>
      </c>
      <c r="M40" s="29">
        <f t="shared" si="0"/>
        <v>57</v>
      </c>
      <c r="N40" s="29">
        <f t="shared" si="1"/>
        <v>19</v>
      </c>
      <c r="O40" s="39">
        <v>19</v>
      </c>
      <c r="P40" s="54">
        <v>19</v>
      </c>
      <c r="Q40" s="58">
        <f t="shared" si="2"/>
        <v>10.84375</v>
      </c>
      <c r="R40" s="29">
        <f t="shared" si="3"/>
        <v>56.5</v>
      </c>
      <c r="S40" s="29">
        <f t="shared" si="4"/>
        <v>18.833333333333332</v>
      </c>
      <c r="T40" s="62">
        <v>18.75</v>
      </c>
      <c r="U40" s="63">
        <v>19</v>
      </c>
      <c r="V40" s="56">
        <f t="shared" si="5"/>
        <v>19</v>
      </c>
      <c r="W40" s="15">
        <f t="shared" si="6"/>
        <v>0</v>
      </c>
    </row>
    <row r="41" spans="1:23" ht="12.75">
      <c r="A41" s="15">
        <v>79</v>
      </c>
      <c r="B41" s="25">
        <v>10.09375</v>
      </c>
      <c r="C41" s="67">
        <v>58.8125</v>
      </c>
      <c r="D41" s="67">
        <v>19.604166666666668</v>
      </c>
      <c r="E41" s="22">
        <v>19.4375</v>
      </c>
      <c r="F41" s="48">
        <v>19.9375</v>
      </c>
      <c r="G41" s="71">
        <v>10.34375</v>
      </c>
      <c r="H41" s="33">
        <v>58.3125</v>
      </c>
      <c r="I41" s="33">
        <v>19.4375</v>
      </c>
      <c r="J41" s="77">
        <v>19.5</v>
      </c>
      <c r="K41" s="78">
        <v>19.3125</v>
      </c>
      <c r="L41" s="42">
        <v>10.59375</v>
      </c>
      <c r="M41" s="29">
        <f t="shared" si="0"/>
        <v>57.8125</v>
      </c>
      <c r="N41" s="29">
        <f t="shared" si="1"/>
        <v>19.270833333333332</v>
      </c>
      <c r="O41" s="39">
        <v>19.25</v>
      </c>
      <c r="P41" s="54">
        <v>19.3125</v>
      </c>
      <c r="Q41" s="58">
        <f t="shared" si="2"/>
        <v>10.84375</v>
      </c>
      <c r="R41" s="29">
        <f t="shared" si="3"/>
        <v>57.3125</v>
      </c>
      <c r="S41" s="29">
        <f t="shared" si="4"/>
        <v>19.104166666666668</v>
      </c>
      <c r="T41" s="62">
        <v>19</v>
      </c>
      <c r="U41" s="63"/>
      <c r="V41" s="56">
        <f t="shared" si="5"/>
        <v>19.3125</v>
      </c>
      <c r="W41" s="15">
        <f t="shared" si="6"/>
        <v>19.3125</v>
      </c>
    </row>
    <row r="42" spans="1:23" ht="12.75">
      <c r="A42" s="15">
        <v>79.1875</v>
      </c>
      <c r="B42" s="25">
        <v>10.09375</v>
      </c>
      <c r="C42" s="67">
        <v>59</v>
      </c>
      <c r="D42" s="67">
        <v>19.666666666666668</v>
      </c>
      <c r="E42" s="22">
        <v>19.5</v>
      </c>
      <c r="F42" s="48">
        <v>20</v>
      </c>
      <c r="G42" s="71">
        <v>10.34375</v>
      </c>
      <c r="H42" s="33">
        <v>58.5</v>
      </c>
      <c r="I42" s="33">
        <v>19.5</v>
      </c>
      <c r="J42" s="77">
        <v>19.5</v>
      </c>
      <c r="K42" s="78">
        <v>19.5</v>
      </c>
      <c r="L42" s="42">
        <v>10.59375</v>
      </c>
      <c r="M42" s="29">
        <f t="shared" si="0"/>
        <v>58</v>
      </c>
      <c r="N42" s="29">
        <f t="shared" si="1"/>
        <v>19.333333333333332</v>
      </c>
      <c r="O42" s="39">
        <v>19.25</v>
      </c>
      <c r="P42" s="54">
        <v>19.5</v>
      </c>
      <c r="Q42" s="58">
        <f t="shared" si="2"/>
        <v>10.84375</v>
      </c>
      <c r="R42" s="29">
        <f t="shared" si="3"/>
        <v>57.5</v>
      </c>
      <c r="S42" s="29">
        <f t="shared" si="4"/>
        <v>19.166666666666668</v>
      </c>
      <c r="T42" s="62">
        <v>19</v>
      </c>
      <c r="U42" s="63">
        <v>19.5</v>
      </c>
      <c r="V42" s="56">
        <f t="shared" si="5"/>
        <v>19.5</v>
      </c>
      <c r="W42" s="15">
        <f t="shared" si="6"/>
        <v>0</v>
      </c>
    </row>
    <row r="43" spans="1:23" ht="12.75">
      <c r="A43" s="15">
        <v>80</v>
      </c>
      <c r="B43" s="25">
        <v>10.09375</v>
      </c>
      <c r="C43" s="67">
        <v>59.8125</v>
      </c>
      <c r="D43" s="67">
        <v>19.9375</v>
      </c>
      <c r="E43" s="22">
        <v>19.9375</v>
      </c>
      <c r="F43" s="48">
        <v>19.9375</v>
      </c>
      <c r="G43" s="71">
        <v>10.34375</v>
      </c>
      <c r="H43" s="33">
        <v>59.3125</v>
      </c>
      <c r="I43" s="33">
        <v>19.770833333333332</v>
      </c>
      <c r="J43" s="77">
        <v>19.75</v>
      </c>
      <c r="K43" s="78">
        <v>19.8125</v>
      </c>
      <c r="L43" s="42">
        <v>10.59375</v>
      </c>
      <c r="M43" s="29">
        <f t="shared" si="0"/>
        <v>58.8125</v>
      </c>
      <c r="N43" s="29">
        <f t="shared" si="1"/>
        <v>19.604166666666668</v>
      </c>
      <c r="O43" s="39">
        <v>19.5</v>
      </c>
      <c r="P43" s="54">
        <v>19.8125</v>
      </c>
      <c r="Q43" s="58">
        <f t="shared" si="2"/>
        <v>10.84375</v>
      </c>
      <c r="R43" s="29">
        <f t="shared" si="3"/>
        <v>58.3125</v>
      </c>
      <c r="S43" s="29">
        <f t="shared" si="4"/>
        <v>19.4375</v>
      </c>
      <c r="T43" s="62">
        <v>19.4375</v>
      </c>
      <c r="U43" s="63">
        <f>T43</f>
        <v>19.4375</v>
      </c>
      <c r="V43" s="56">
        <f t="shared" si="5"/>
        <v>19.4375</v>
      </c>
      <c r="W43" s="15">
        <f t="shared" si="6"/>
        <v>0</v>
      </c>
    </row>
    <row r="44" spans="1:23" ht="12.75">
      <c r="A44" s="15">
        <v>80.1875</v>
      </c>
      <c r="B44" s="25">
        <v>10.09375</v>
      </c>
      <c r="C44" s="67">
        <v>60</v>
      </c>
      <c r="D44" s="67">
        <v>20</v>
      </c>
      <c r="E44" s="22">
        <v>20</v>
      </c>
      <c r="F44" s="48">
        <v>20</v>
      </c>
      <c r="G44" s="71">
        <v>10.34375</v>
      </c>
      <c r="H44" s="33">
        <v>59.5</v>
      </c>
      <c r="I44" s="33">
        <v>19.833333333333332</v>
      </c>
      <c r="J44" s="77">
        <v>19.75</v>
      </c>
      <c r="K44" s="78">
        <v>20</v>
      </c>
      <c r="L44" s="42">
        <v>10.59375</v>
      </c>
      <c r="M44" s="29">
        <f t="shared" si="0"/>
        <v>59</v>
      </c>
      <c r="N44" s="29">
        <f t="shared" si="1"/>
        <v>19.666666666666668</v>
      </c>
      <c r="O44" s="39">
        <v>19.5</v>
      </c>
      <c r="P44" s="54">
        <v>20</v>
      </c>
      <c r="Q44" s="58">
        <f t="shared" si="2"/>
        <v>10.84375</v>
      </c>
      <c r="R44" s="29">
        <f t="shared" si="3"/>
        <v>58.5</v>
      </c>
      <c r="S44" s="29">
        <f t="shared" si="4"/>
        <v>19.5</v>
      </c>
      <c r="T44" s="62">
        <v>19.5</v>
      </c>
      <c r="U44" s="63">
        <v>19.5</v>
      </c>
      <c r="V44" s="56">
        <f t="shared" si="5"/>
        <v>19.5</v>
      </c>
      <c r="W44" s="15">
        <f t="shared" si="6"/>
        <v>0</v>
      </c>
    </row>
    <row r="45" spans="1:23" ht="12.75">
      <c r="A45" s="15">
        <v>81</v>
      </c>
      <c r="B45" s="25">
        <v>10.09375</v>
      </c>
      <c r="C45" s="67">
        <v>60.8125</v>
      </c>
      <c r="D45" s="67">
        <v>20.270833333333332</v>
      </c>
      <c r="E45" s="22">
        <v>20.1875</v>
      </c>
      <c r="F45" s="48">
        <v>20.4375</v>
      </c>
      <c r="G45" s="71">
        <v>10.34375</v>
      </c>
      <c r="H45" s="33">
        <v>60.3125</v>
      </c>
      <c r="I45" s="33">
        <v>20.104166666666668</v>
      </c>
      <c r="J45" s="77">
        <v>20.125</v>
      </c>
      <c r="K45" s="78">
        <v>20.0625</v>
      </c>
      <c r="L45" s="42">
        <v>10.59375</v>
      </c>
      <c r="M45" s="29">
        <f t="shared" si="0"/>
        <v>59.8125</v>
      </c>
      <c r="N45" s="29">
        <f t="shared" si="1"/>
        <v>19.9375</v>
      </c>
      <c r="O45" s="39">
        <v>20</v>
      </c>
      <c r="P45" s="54">
        <v>19.8125</v>
      </c>
      <c r="Q45" s="58">
        <f t="shared" si="2"/>
        <v>10.84375</v>
      </c>
      <c r="R45" s="29">
        <f t="shared" si="3"/>
        <v>59.3125</v>
      </c>
      <c r="S45" s="29">
        <f t="shared" si="4"/>
        <v>19.770833333333332</v>
      </c>
      <c r="T45" s="62">
        <v>19.75</v>
      </c>
      <c r="U45" s="63"/>
      <c r="V45" s="56">
        <f t="shared" si="5"/>
        <v>19.8125</v>
      </c>
      <c r="W45" s="15">
        <f t="shared" si="6"/>
        <v>19.8125</v>
      </c>
    </row>
    <row r="46" spans="1:23" ht="12.75">
      <c r="A46" s="15">
        <v>81.1875</v>
      </c>
      <c r="B46" s="25">
        <v>10.09375</v>
      </c>
      <c r="C46" s="67">
        <v>61</v>
      </c>
      <c r="D46" s="67">
        <v>20.333333333333332</v>
      </c>
      <c r="E46" s="22">
        <v>20.25</v>
      </c>
      <c r="F46" s="48">
        <v>20.5</v>
      </c>
      <c r="G46" s="71">
        <v>10.34375</v>
      </c>
      <c r="H46" s="33">
        <v>60.5</v>
      </c>
      <c r="I46" s="33">
        <v>20.166666666666668</v>
      </c>
      <c r="J46" s="77">
        <v>20.125</v>
      </c>
      <c r="K46" s="78">
        <v>20.25</v>
      </c>
      <c r="L46" s="42">
        <v>10.59375</v>
      </c>
      <c r="M46" s="29">
        <f t="shared" si="0"/>
        <v>60</v>
      </c>
      <c r="N46" s="29">
        <f t="shared" si="1"/>
        <v>20</v>
      </c>
      <c r="O46" s="39">
        <v>20</v>
      </c>
      <c r="P46" s="54">
        <v>20</v>
      </c>
      <c r="Q46" s="58">
        <f t="shared" si="2"/>
        <v>10.84375</v>
      </c>
      <c r="R46" s="29">
        <f t="shared" si="3"/>
        <v>59.5</v>
      </c>
      <c r="S46" s="29">
        <f t="shared" si="4"/>
        <v>19.833333333333332</v>
      </c>
      <c r="T46" s="62">
        <v>19.75</v>
      </c>
      <c r="U46" s="63"/>
      <c r="V46" s="56">
        <f t="shared" si="5"/>
        <v>20</v>
      </c>
      <c r="W46" s="15">
        <f t="shared" si="6"/>
        <v>20</v>
      </c>
    </row>
    <row r="47" spans="1:23" ht="12.75">
      <c r="A47" s="15">
        <v>82</v>
      </c>
      <c r="B47" s="25">
        <v>10.09375</v>
      </c>
      <c r="C47" s="67">
        <v>61.8125</v>
      </c>
      <c r="D47" s="67">
        <v>20.604166666666668</v>
      </c>
      <c r="E47" s="22">
        <v>20.4375</v>
      </c>
      <c r="F47" s="48">
        <v>20.9375</v>
      </c>
      <c r="G47" s="71">
        <v>10.34375</v>
      </c>
      <c r="H47" s="33">
        <v>61.3125</v>
      </c>
      <c r="I47" s="33">
        <v>20.4375</v>
      </c>
      <c r="J47" s="77">
        <v>20.5</v>
      </c>
      <c r="K47" s="78">
        <v>20.3125</v>
      </c>
      <c r="L47" s="42">
        <v>10.59375</v>
      </c>
      <c r="M47" s="29">
        <f t="shared" si="0"/>
        <v>60.8125</v>
      </c>
      <c r="N47" s="29">
        <f t="shared" si="1"/>
        <v>20.270833333333332</v>
      </c>
      <c r="O47" s="39">
        <v>20.25</v>
      </c>
      <c r="P47" s="54">
        <v>20.3125</v>
      </c>
      <c r="Q47" s="58">
        <f t="shared" si="2"/>
        <v>10.84375</v>
      </c>
      <c r="R47" s="29">
        <f t="shared" si="3"/>
        <v>60.3125</v>
      </c>
      <c r="S47" s="29">
        <f t="shared" si="4"/>
        <v>20.104166666666668</v>
      </c>
      <c r="T47" s="62">
        <v>20</v>
      </c>
      <c r="U47" s="63"/>
      <c r="V47" s="56">
        <f t="shared" si="5"/>
        <v>20.3125</v>
      </c>
      <c r="W47" s="15">
        <f t="shared" si="6"/>
        <v>20.3125</v>
      </c>
    </row>
    <row r="48" spans="1:23" ht="12.75">
      <c r="A48" s="15">
        <v>82.1875</v>
      </c>
      <c r="B48" s="25">
        <v>10.09375</v>
      </c>
      <c r="C48" s="67">
        <v>62</v>
      </c>
      <c r="D48" s="67">
        <v>20.666666666666668</v>
      </c>
      <c r="E48" s="22">
        <v>20.5</v>
      </c>
      <c r="F48" s="48">
        <v>21</v>
      </c>
      <c r="G48" s="71">
        <v>10.34375</v>
      </c>
      <c r="H48" s="33">
        <v>61.5</v>
      </c>
      <c r="I48" s="33">
        <v>20.5</v>
      </c>
      <c r="J48" s="77">
        <v>20.5</v>
      </c>
      <c r="K48" s="78">
        <v>20.5</v>
      </c>
      <c r="L48" s="42">
        <v>10.59375</v>
      </c>
      <c r="M48" s="29">
        <f t="shared" si="0"/>
        <v>61</v>
      </c>
      <c r="N48" s="29">
        <f t="shared" si="1"/>
        <v>20.333333333333332</v>
      </c>
      <c r="O48" s="39">
        <v>20.25</v>
      </c>
      <c r="P48" s="54">
        <v>20.5</v>
      </c>
      <c r="Q48" s="58">
        <f t="shared" si="2"/>
        <v>10.84375</v>
      </c>
      <c r="R48" s="29">
        <f t="shared" si="3"/>
        <v>60.5</v>
      </c>
      <c r="S48" s="29">
        <f t="shared" si="4"/>
        <v>20.166666666666668</v>
      </c>
      <c r="T48" s="62">
        <v>20</v>
      </c>
      <c r="U48" s="63">
        <v>20.5</v>
      </c>
      <c r="V48" s="56">
        <f t="shared" si="5"/>
        <v>20.5</v>
      </c>
      <c r="W48" s="15">
        <f t="shared" si="6"/>
        <v>0</v>
      </c>
    </row>
    <row r="49" spans="1:23" ht="12.75">
      <c r="A49" s="15">
        <v>83</v>
      </c>
      <c r="B49" s="25">
        <v>10.09375</v>
      </c>
      <c r="C49" s="67">
        <v>62.8125</v>
      </c>
      <c r="D49" s="67">
        <v>20.9375</v>
      </c>
      <c r="E49" s="22">
        <v>20.9375</v>
      </c>
      <c r="F49" s="48">
        <v>20.9375</v>
      </c>
      <c r="G49" s="71">
        <v>10.34375</v>
      </c>
      <c r="H49" s="33">
        <v>62.3125</v>
      </c>
      <c r="I49" s="33">
        <v>20.770833333333332</v>
      </c>
      <c r="J49" s="77">
        <v>20.75</v>
      </c>
      <c r="K49" s="78">
        <v>20.8215</v>
      </c>
      <c r="L49" s="42">
        <v>10.59375</v>
      </c>
      <c r="M49" s="29">
        <f t="shared" si="0"/>
        <v>61.8125</v>
      </c>
      <c r="N49" s="29">
        <f t="shared" si="1"/>
        <v>20.604166666666668</v>
      </c>
      <c r="O49" s="39">
        <v>20.5</v>
      </c>
      <c r="P49" s="54">
        <v>20.8125</v>
      </c>
      <c r="Q49" s="58">
        <f t="shared" si="2"/>
        <v>10.84375</v>
      </c>
      <c r="R49" s="29">
        <f t="shared" si="3"/>
        <v>61.3125</v>
      </c>
      <c r="S49" s="29">
        <f t="shared" si="4"/>
        <v>20.4375</v>
      </c>
      <c r="T49" s="62">
        <v>20.4375</v>
      </c>
      <c r="U49" s="63">
        <f>T49</f>
        <v>20.4375</v>
      </c>
      <c r="V49" s="56">
        <f t="shared" si="5"/>
        <v>20.4375</v>
      </c>
      <c r="W49" s="15">
        <f t="shared" si="6"/>
        <v>0</v>
      </c>
    </row>
    <row r="50" spans="1:23" ht="12.75">
      <c r="A50" s="15">
        <v>83.1875</v>
      </c>
      <c r="B50" s="25">
        <v>10.09375</v>
      </c>
      <c r="C50" s="67">
        <v>63</v>
      </c>
      <c r="D50" s="67">
        <v>21</v>
      </c>
      <c r="E50" s="22">
        <v>21</v>
      </c>
      <c r="F50" s="48">
        <v>21</v>
      </c>
      <c r="G50" s="71">
        <v>10.34375</v>
      </c>
      <c r="H50" s="33">
        <v>62.5</v>
      </c>
      <c r="I50" s="33">
        <v>20.833333333333332</v>
      </c>
      <c r="J50" s="77">
        <v>20.75</v>
      </c>
      <c r="K50" s="78">
        <v>21</v>
      </c>
      <c r="L50" s="42">
        <v>10.59375</v>
      </c>
      <c r="M50" s="29">
        <f t="shared" si="0"/>
        <v>62</v>
      </c>
      <c r="N50" s="29">
        <f t="shared" si="1"/>
        <v>20.666666666666668</v>
      </c>
      <c r="O50" s="39">
        <v>20.5</v>
      </c>
      <c r="P50" s="54">
        <v>21</v>
      </c>
      <c r="Q50" s="58">
        <f t="shared" si="2"/>
        <v>10.84375</v>
      </c>
      <c r="R50" s="29">
        <f t="shared" si="3"/>
        <v>61.5</v>
      </c>
      <c r="S50" s="29">
        <f t="shared" si="4"/>
        <v>20.5</v>
      </c>
      <c r="T50" s="62">
        <v>20.5</v>
      </c>
      <c r="U50" s="63">
        <v>20.5</v>
      </c>
      <c r="V50" s="56">
        <f t="shared" si="5"/>
        <v>20.5</v>
      </c>
      <c r="W50" s="15">
        <f t="shared" si="6"/>
        <v>0</v>
      </c>
    </row>
    <row r="51" spans="1:23" ht="12.75">
      <c r="A51" s="15">
        <v>84</v>
      </c>
      <c r="B51" s="25">
        <v>10.09375</v>
      </c>
      <c r="C51" s="67">
        <v>63.8125</v>
      </c>
      <c r="D51" s="67">
        <v>21.270833333333332</v>
      </c>
      <c r="E51" s="22">
        <v>21.1875</v>
      </c>
      <c r="F51" s="48">
        <v>21.4375</v>
      </c>
      <c r="G51" s="71">
        <v>10.34375</v>
      </c>
      <c r="H51" s="33">
        <v>63.3125</v>
      </c>
      <c r="I51" s="33">
        <v>21.104166666666668</v>
      </c>
      <c r="J51" s="77">
        <v>21</v>
      </c>
      <c r="K51" s="78">
        <v>21.3125</v>
      </c>
      <c r="L51" s="42">
        <v>10.59375</v>
      </c>
      <c r="M51" s="29">
        <f t="shared" si="0"/>
        <v>62.8125</v>
      </c>
      <c r="N51" s="29">
        <f t="shared" si="1"/>
        <v>20.9375</v>
      </c>
      <c r="O51" s="39">
        <v>21</v>
      </c>
      <c r="P51" s="54">
        <v>20.8125</v>
      </c>
      <c r="Q51" s="58">
        <f t="shared" si="2"/>
        <v>10.84375</v>
      </c>
      <c r="R51" s="29">
        <f t="shared" si="3"/>
        <v>62.3125</v>
      </c>
      <c r="S51" s="29">
        <f t="shared" si="4"/>
        <v>20.770833333333332</v>
      </c>
      <c r="T51" s="62">
        <v>20.75</v>
      </c>
      <c r="U51" s="63"/>
      <c r="V51" s="56">
        <f t="shared" si="5"/>
        <v>20.8125</v>
      </c>
      <c r="W51" s="15">
        <f t="shared" si="6"/>
        <v>20.8125</v>
      </c>
    </row>
    <row r="52" spans="1:23" ht="12.75">
      <c r="A52" s="15">
        <v>84.1875</v>
      </c>
      <c r="B52" s="25">
        <v>10.09375</v>
      </c>
      <c r="C52" s="67">
        <v>64</v>
      </c>
      <c r="D52" s="67">
        <v>21.333333333333332</v>
      </c>
      <c r="E52" s="22">
        <v>21.25</v>
      </c>
      <c r="F52" s="48">
        <v>21.5</v>
      </c>
      <c r="G52" s="71">
        <v>10.34375</v>
      </c>
      <c r="H52" s="33">
        <v>63.5</v>
      </c>
      <c r="I52" s="33">
        <v>21.166666666666668</v>
      </c>
      <c r="J52" s="77">
        <v>21</v>
      </c>
      <c r="K52" s="78">
        <v>21.5</v>
      </c>
      <c r="L52" s="42">
        <v>10.59375</v>
      </c>
      <c r="M52" s="29">
        <f t="shared" si="0"/>
        <v>63</v>
      </c>
      <c r="N52" s="29">
        <f t="shared" si="1"/>
        <v>21</v>
      </c>
      <c r="O52" s="39">
        <v>21</v>
      </c>
      <c r="P52" s="54">
        <v>21</v>
      </c>
      <c r="Q52" s="58">
        <f t="shared" si="2"/>
        <v>10.84375</v>
      </c>
      <c r="R52" s="29">
        <f t="shared" si="3"/>
        <v>62.5</v>
      </c>
      <c r="S52" s="29">
        <f t="shared" si="4"/>
        <v>20.833333333333332</v>
      </c>
      <c r="T52" s="62">
        <v>20.75</v>
      </c>
      <c r="U52" s="63">
        <v>21</v>
      </c>
      <c r="V52" s="56">
        <f t="shared" si="5"/>
        <v>21</v>
      </c>
      <c r="W52" s="15">
        <f t="shared" si="6"/>
        <v>0</v>
      </c>
    </row>
    <row r="53" spans="1:23" ht="12.75">
      <c r="A53" s="15">
        <v>85</v>
      </c>
      <c r="B53" s="25">
        <v>10.09375</v>
      </c>
      <c r="C53" s="67">
        <v>64.8125</v>
      </c>
      <c r="D53" s="67">
        <v>21.604166666666668</v>
      </c>
      <c r="E53" s="22">
        <v>21.4375</v>
      </c>
      <c r="F53" s="48">
        <v>21.9375</v>
      </c>
      <c r="G53" s="71">
        <v>10.34375</v>
      </c>
      <c r="H53" s="33">
        <v>64.3125</v>
      </c>
      <c r="I53" s="33">
        <v>21.4375</v>
      </c>
      <c r="J53" s="77">
        <v>21.5</v>
      </c>
      <c r="K53" s="78">
        <v>21.3125</v>
      </c>
      <c r="L53" s="42">
        <v>10.59375</v>
      </c>
      <c r="M53" s="29">
        <f t="shared" si="0"/>
        <v>63.8125</v>
      </c>
      <c r="N53" s="29">
        <f t="shared" si="1"/>
        <v>21.270833333333332</v>
      </c>
      <c r="O53" s="39">
        <v>21.25</v>
      </c>
      <c r="P53" s="54">
        <v>21.3125</v>
      </c>
      <c r="Q53" s="58">
        <f t="shared" si="2"/>
        <v>10.84375</v>
      </c>
      <c r="R53" s="29">
        <f t="shared" si="3"/>
        <v>63.3125</v>
      </c>
      <c r="S53" s="29">
        <f t="shared" si="4"/>
        <v>21.104166666666668</v>
      </c>
      <c r="T53" s="62">
        <v>21</v>
      </c>
      <c r="U53" s="63"/>
      <c r="V53" s="56">
        <f t="shared" si="5"/>
        <v>21.3125</v>
      </c>
      <c r="W53" s="15">
        <f t="shared" si="6"/>
        <v>21.3125</v>
      </c>
    </row>
    <row r="54" spans="1:23" ht="12.75">
      <c r="A54" s="15">
        <v>85.1875</v>
      </c>
      <c r="B54" s="25">
        <v>10.09375</v>
      </c>
      <c r="C54" s="67">
        <v>65</v>
      </c>
      <c r="D54" s="67">
        <v>21.666666666666668</v>
      </c>
      <c r="E54" s="22">
        <v>21.5</v>
      </c>
      <c r="F54" s="48">
        <v>22</v>
      </c>
      <c r="G54" s="71">
        <v>10.34375</v>
      </c>
      <c r="H54" s="33">
        <v>64.5</v>
      </c>
      <c r="I54" s="33">
        <v>21.5</v>
      </c>
      <c r="J54" s="77">
        <v>21.5</v>
      </c>
      <c r="K54" s="78">
        <v>21.5</v>
      </c>
      <c r="L54" s="42">
        <v>10.59375</v>
      </c>
      <c r="M54" s="29">
        <f t="shared" si="0"/>
        <v>64</v>
      </c>
      <c r="N54" s="29">
        <f t="shared" si="1"/>
        <v>21.333333333333332</v>
      </c>
      <c r="O54" s="39">
        <v>21.25</v>
      </c>
      <c r="P54" s="54">
        <v>21.5</v>
      </c>
      <c r="Q54" s="58">
        <f t="shared" si="2"/>
        <v>10.84375</v>
      </c>
      <c r="R54" s="29">
        <f t="shared" si="3"/>
        <v>63.5</v>
      </c>
      <c r="S54" s="29">
        <f t="shared" si="4"/>
        <v>21.166666666666668</v>
      </c>
      <c r="T54" s="62">
        <v>21</v>
      </c>
      <c r="U54" s="63">
        <v>21.5</v>
      </c>
      <c r="V54" s="56">
        <f t="shared" si="5"/>
        <v>21.5</v>
      </c>
      <c r="W54" s="15">
        <f t="shared" si="6"/>
        <v>0</v>
      </c>
    </row>
    <row r="55" spans="1:23" ht="12.75">
      <c r="A55" s="15">
        <v>86</v>
      </c>
      <c r="B55" s="25">
        <v>10.09375</v>
      </c>
      <c r="C55" s="67">
        <v>65.8125</v>
      </c>
      <c r="D55" s="67">
        <v>21.9375</v>
      </c>
      <c r="E55" s="22">
        <v>21.9375</v>
      </c>
      <c r="F55" s="48">
        <v>21.9375</v>
      </c>
      <c r="G55" s="71">
        <v>10.34375</v>
      </c>
      <c r="H55" s="33">
        <v>65.3125</v>
      </c>
      <c r="I55" s="33">
        <v>21.770833333333332</v>
      </c>
      <c r="J55" s="77">
        <v>21.75</v>
      </c>
      <c r="K55" s="78">
        <v>21.8125</v>
      </c>
      <c r="L55" s="42">
        <v>10.59375</v>
      </c>
      <c r="M55" s="29">
        <f t="shared" si="0"/>
        <v>64.8125</v>
      </c>
      <c r="N55" s="29">
        <f t="shared" si="1"/>
        <v>21.604166666666668</v>
      </c>
      <c r="O55" s="39">
        <v>21.5</v>
      </c>
      <c r="P55" s="54">
        <v>21.8125</v>
      </c>
      <c r="Q55" s="58">
        <f t="shared" si="2"/>
        <v>10.84375</v>
      </c>
      <c r="R55" s="29">
        <f t="shared" si="3"/>
        <v>64.3125</v>
      </c>
      <c r="S55" s="29">
        <f t="shared" si="4"/>
        <v>21.4375</v>
      </c>
      <c r="T55" s="62">
        <v>21.4375</v>
      </c>
      <c r="U55" s="63">
        <f>T55</f>
        <v>21.4375</v>
      </c>
      <c r="V55" s="56">
        <f t="shared" si="5"/>
        <v>21.4375</v>
      </c>
      <c r="W55" s="15">
        <f t="shared" si="6"/>
        <v>0</v>
      </c>
    </row>
    <row r="56" spans="1:23" ht="12.75">
      <c r="A56" s="15">
        <v>86.1875</v>
      </c>
      <c r="B56" s="25">
        <v>10.09375</v>
      </c>
      <c r="C56" s="67">
        <v>66</v>
      </c>
      <c r="D56" s="67">
        <v>22</v>
      </c>
      <c r="E56" s="22">
        <v>22</v>
      </c>
      <c r="F56" s="48">
        <v>22</v>
      </c>
      <c r="G56" s="71">
        <v>10.34375</v>
      </c>
      <c r="H56" s="33">
        <v>65.5</v>
      </c>
      <c r="I56" s="33">
        <v>21.833333333333332</v>
      </c>
      <c r="J56" s="77">
        <v>21.75</v>
      </c>
      <c r="K56" s="78">
        <v>22</v>
      </c>
      <c r="L56" s="42">
        <v>10.59375</v>
      </c>
      <c r="M56" s="29">
        <f t="shared" si="0"/>
        <v>65</v>
      </c>
      <c r="N56" s="29">
        <f t="shared" si="1"/>
        <v>21.666666666666668</v>
      </c>
      <c r="O56" s="39">
        <v>21.5</v>
      </c>
      <c r="P56" s="54">
        <v>22</v>
      </c>
      <c r="Q56" s="58">
        <f t="shared" si="2"/>
        <v>10.84375</v>
      </c>
      <c r="R56" s="29">
        <f t="shared" si="3"/>
        <v>64.5</v>
      </c>
      <c r="S56" s="29">
        <f t="shared" si="4"/>
        <v>21.5</v>
      </c>
      <c r="T56" s="62">
        <v>21.5</v>
      </c>
      <c r="U56" s="63">
        <v>21.5</v>
      </c>
      <c r="V56" s="56">
        <f t="shared" si="5"/>
        <v>21.5</v>
      </c>
      <c r="W56" s="15">
        <f t="shared" si="6"/>
        <v>0</v>
      </c>
    </row>
    <row r="57" spans="1:23" ht="12.75">
      <c r="A57" s="15">
        <v>87</v>
      </c>
      <c r="B57" s="25">
        <v>10.09375</v>
      </c>
      <c r="C57" s="67">
        <v>66.8125</v>
      </c>
      <c r="D57" s="67">
        <v>22.270833333333332</v>
      </c>
      <c r="E57" s="22">
        <v>22.1875</v>
      </c>
      <c r="F57" s="48">
        <v>22.4375</v>
      </c>
      <c r="G57" s="71">
        <v>10.34375</v>
      </c>
      <c r="H57" s="33">
        <v>66.3125</v>
      </c>
      <c r="I57" s="33">
        <v>22.104166666666668</v>
      </c>
      <c r="J57" s="77">
        <v>22</v>
      </c>
      <c r="K57" s="78">
        <v>22.3125</v>
      </c>
      <c r="L57" s="42">
        <v>10.59375</v>
      </c>
      <c r="M57" s="29">
        <f t="shared" si="0"/>
        <v>65.8125</v>
      </c>
      <c r="N57" s="29">
        <f t="shared" si="1"/>
        <v>21.9375</v>
      </c>
      <c r="O57" s="39">
        <v>22</v>
      </c>
      <c r="P57" s="54">
        <v>21.8125</v>
      </c>
      <c r="Q57" s="58">
        <f t="shared" si="2"/>
        <v>10.84375</v>
      </c>
      <c r="R57" s="29">
        <f t="shared" si="3"/>
        <v>65.3125</v>
      </c>
      <c r="S57" s="29">
        <f t="shared" si="4"/>
        <v>21.770833333333332</v>
      </c>
      <c r="T57" s="62">
        <v>21.75</v>
      </c>
      <c r="U57" s="63">
        <v>21.8125</v>
      </c>
      <c r="V57" s="56">
        <f t="shared" si="5"/>
        <v>21.8125</v>
      </c>
      <c r="W57" s="15">
        <f t="shared" si="6"/>
        <v>0</v>
      </c>
    </row>
    <row r="58" spans="1:23" ht="12.75">
      <c r="A58" s="15">
        <v>87.1875</v>
      </c>
      <c r="B58" s="25">
        <v>10.09375</v>
      </c>
      <c r="C58" s="67">
        <v>67</v>
      </c>
      <c r="D58" s="67">
        <v>22.333333333333332</v>
      </c>
      <c r="E58" s="22">
        <v>22.25</v>
      </c>
      <c r="F58" s="48">
        <v>22.5</v>
      </c>
      <c r="G58" s="71">
        <v>10.34375</v>
      </c>
      <c r="H58" s="33">
        <v>66.5</v>
      </c>
      <c r="I58" s="33">
        <v>22.166666666666668</v>
      </c>
      <c r="J58" s="77">
        <v>22</v>
      </c>
      <c r="K58" s="78">
        <v>22.5</v>
      </c>
      <c r="L58" s="42">
        <v>10.59375</v>
      </c>
      <c r="M58" s="29">
        <f t="shared" si="0"/>
        <v>66</v>
      </c>
      <c r="N58" s="29">
        <f t="shared" si="1"/>
        <v>22</v>
      </c>
      <c r="O58" s="39">
        <v>22</v>
      </c>
      <c r="P58" s="54">
        <v>22</v>
      </c>
      <c r="Q58" s="58">
        <f t="shared" si="2"/>
        <v>10.84375</v>
      </c>
      <c r="R58" s="29">
        <f t="shared" si="3"/>
        <v>65.5</v>
      </c>
      <c r="S58" s="29">
        <f t="shared" si="4"/>
        <v>21.833333333333332</v>
      </c>
      <c r="T58" s="62">
        <v>21.75</v>
      </c>
      <c r="U58" s="63">
        <v>22</v>
      </c>
      <c r="V58" s="56">
        <f t="shared" si="5"/>
        <v>22</v>
      </c>
      <c r="W58" s="15">
        <f t="shared" si="6"/>
        <v>0</v>
      </c>
    </row>
    <row r="59" spans="1:23" ht="12.75">
      <c r="A59" s="15">
        <v>88</v>
      </c>
      <c r="B59" s="25">
        <v>10.09375</v>
      </c>
      <c r="C59" s="67">
        <v>67.8125</v>
      </c>
      <c r="D59" s="67">
        <v>22.604166666666668</v>
      </c>
      <c r="E59" s="22">
        <v>22.4375</v>
      </c>
      <c r="F59" s="48">
        <v>22.9375</v>
      </c>
      <c r="G59" s="71">
        <v>10.34375</v>
      </c>
      <c r="H59" s="33">
        <v>67.3125</v>
      </c>
      <c r="I59" s="33">
        <v>22.4375</v>
      </c>
      <c r="J59" s="77">
        <v>22.5</v>
      </c>
      <c r="K59" s="78">
        <v>22.3125</v>
      </c>
      <c r="L59" s="42">
        <v>10.59375</v>
      </c>
      <c r="M59" s="29">
        <f t="shared" si="0"/>
        <v>66.8125</v>
      </c>
      <c r="N59" s="29">
        <f t="shared" si="1"/>
        <v>22.270833333333332</v>
      </c>
      <c r="O59" s="39">
        <v>22.25</v>
      </c>
      <c r="P59" s="54">
        <v>22.3125</v>
      </c>
      <c r="Q59" s="58">
        <f t="shared" si="2"/>
        <v>10.84375</v>
      </c>
      <c r="R59" s="29">
        <f t="shared" si="3"/>
        <v>66.3125</v>
      </c>
      <c r="S59" s="29">
        <f t="shared" si="4"/>
        <v>22.104166666666668</v>
      </c>
      <c r="T59" s="62">
        <v>22</v>
      </c>
      <c r="U59" s="63">
        <v>22.3125</v>
      </c>
      <c r="V59" s="56">
        <f t="shared" si="5"/>
        <v>22.3125</v>
      </c>
      <c r="W59" s="15">
        <f t="shared" si="6"/>
        <v>0</v>
      </c>
    </row>
    <row r="60" spans="1:23" ht="12.75">
      <c r="A60" s="15">
        <v>88.1875</v>
      </c>
      <c r="B60" s="25">
        <v>10.09375</v>
      </c>
      <c r="C60" s="67">
        <v>68</v>
      </c>
      <c r="D60" s="67">
        <v>22.666666666666668</v>
      </c>
      <c r="E60" s="22">
        <v>22.5</v>
      </c>
      <c r="F60" s="48">
        <v>23</v>
      </c>
      <c r="G60" s="71">
        <v>10.34375</v>
      </c>
      <c r="H60" s="33">
        <v>67.5</v>
      </c>
      <c r="I60" s="33">
        <v>22.5</v>
      </c>
      <c r="J60" s="77">
        <v>22.5</v>
      </c>
      <c r="K60" s="78">
        <v>22.5</v>
      </c>
      <c r="L60" s="42">
        <v>10.59375</v>
      </c>
      <c r="M60" s="29">
        <f t="shared" si="0"/>
        <v>67</v>
      </c>
      <c r="N60" s="29">
        <f t="shared" si="1"/>
        <v>22.333333333333332</v>
      </c>
      <c r="O60" s="39">
        <v>22.25</v>
      </c>
      <c r="P60" s="54">
        <v>22.5</v>
      </c>
      <c r="Q60" s="58">
        <f t="shared" si="2"/>
        <v>10.84375</v>
      </c>
      <c r="R60" s="29">
        <f t="shared" si="3"/>
        <v>66.5</v>
      </c>
      <c r="S60" s="29">
        <f t="shared" si="4"/>
        <v>22.166666666666668</v>
      </c>
      <c r="T60" s="62">
        <v>22</v>
      </c>
      <c r="U60" s="63">
        <v>22.5</v>
      </c>
      <c r="V60" s="56">
        <f t="shared" si="5"/>
        <v>22.5</v>
      </c>
      <c r="W60" s="15">
        <f t="shared" si="6"/>
        <v>0</v>
      </c>
    </row>
    <row r="61" spans="1:23" ht="12.75">
      <c r="A61" s="15">
        <v>89</v>
      </c>
      <c r="B61" s="25">
        <v>10.09375</v>
      </c>
      <c r="C61" s="67">
        <v>68.8125</v>
      </c>
      <c r="D61" s="67">
        <v>22.9375</v>
      </c>
      <c r="E61" s="22">
        <v>22.9375</v>
      </c>
      <c r="F61" s="48">
        <v>22.9375</v>
      </c>
      <c r="G61" s="71">
        <v>10.34375</v>
      </c>
      <c r="H61" s="33">
        <v>68.3125</v>
      </c>
      <c r="I61" s="33">
        <v>22.770833333333332</v>
      </c>
      <c r="J61" s="77">
        <v>22.75</v>
      </c>
      <c r="K61" s="78">
        <v>22.8125</v>
      </c>
      <c r="L61" s="42">
        <v>10.59375</v>
      </c>
      <c r="M61" s="29">
        <f t="shared" si="0"/>
        <v>67.8125</v>
      </c>
      <c r="N61" s="29">
        <f t="shared" si="1"/>
        <v>22.604166666666668</v>
      </c>
      <c r="O61" s="39">
        <v>22.5</v>
      </c>
      <c r="P61" s="54">
        <v>22.8125</v>
      </c>
      <c r="Q61" s="58">
        <f t="shared" si="2"/>
        <v>10.84375</v>
      </c>
      <c r="R61" s="29">
        <f t="shared" si="3"/>
        <v>67.3125</v>
      </c>
      <c r="S61" s="29">
        <f t="shared" si="4"/>
        <v>22.4375</v>
      </c>
      <c r="T61" s="62">
        <v>22.4375</v>
      </c>
      <c r="U61" s="63">
        <f>T61</f>
        <v>22.4375</v>
      </c>
      <c r="V61" s="56">
        <f t="shared" si="5"/>
        <v>22.4375</v>
      </c>
      <c r="W61" s="15">
        <f t="shared" si="6"/>
        <v>0</v>
      </c>
    </row>
    <row r="62" spans="1:23" ht="12.75">
      <c r="A62" s="15">
        <v>89.1875</v>
      </c>
      <c r="B62" s="25">
        <v>10.09375</v>
      </c>
      <c r="C62" s="67">
        <v>69</v>
      </c>
      <c r="D62" s="67">
        <v>23</v>
      </c>
      <c r="E62" s="22">
        <v>23</v>
      </c>
      <c r="F62" s="48">
        <v>23</v>
      </c>
      <c r="G62" s="71">
        <v>10.34375</v>
      </c>
      <c r="H62" s="33">
        <v>68.5</v>
      </c>
      <c r="I62" s="33">
        <v>22.833333333333332</v>
      </c>
      <c r="J62" s="77">
        <v>22.75</v>
      </c>
      <c r="K62" s="78">
        <v>23</v>
      </c>
      <c r="L62" s="42">
        <v>10.59375</v>
      </c>
      <c r="M62" s="29">
        <f t="shared" si="0"/>
        <v>68</v>
      </c>
      <c r="N62" s="29">
        <f t="shared" si="1"/>
        <v>22.666666666666668</v>
      </c>
      <c r="O62" s="39">
        <v>22.5</v>
      </c>
      <c r="P62" s="54">
        <v>23</v>
      </c>
      <c r="Q62" s="58">
        <f t="shared" si="2"/>
        <v>10.84375</v>
      </c>
      <c r="R62" s="29">
        <f t="shared" si="3"/>
        <v>67.5</v>
      </c>
      <c r="S62" s="29">
        <f t="shared" si="4"/>
        <v>22.5</v>
      </c>
      <c r="T62" s="62">
        <v>22.5</v>
      </c>
      <c r="U62" s="63">
        <v>22.5</v>
      </c>
      <c r="V62" s="56">
        <f t="shared" si="5"/>
        <v>22.5</v>
      </c>
      <c r="W62" s="15">
        <f t="shared" si="6"/>
        <v>0</v>
      </c>
    </row>
    <row r="63" spans="1:23" ht="12.75">
      <c r="A63" s="15">
        <v>90</v>
      </c>
      <c r="B63" s="25">
        <v>10.09375</v>
      </c>
      <c r="C63" s="67">
        <v>69.8125</v>
      </c>
      <c r="D63" s="67">
        <v>23.270833333333332</v>
      </c>
      <c r="E63" s="22">
        <v>23.1875</v>
      </c>
      <c r="F63" s="48">
        <v>23.4375</v>
      </c>
      <c r="G63" s="71">
        <v>10.34375</v>
      </c>
      <c r="H63" s="33">
        <v>69.3125</v>
      </c>
      <c r="I63" s="33">
        <v>23.104166666666668</v>
      </c>
      <c r="J63" s="77">
        <v>23</v>
      </c>
      <c r="K63" s="78">
        <v>23.3125</v>
      </c>
      <c r="L63" s="42">
        <v>10.59375</v>
      </c>
      <c r="M63" s="29">
        <f t="shared" si="0"/>
        <v>68.8125</v>
      </c>
      <c r="N63" s="29">
        <f t="shared" si="1"/>
        <v>22.9375</v>
      </c>
      <c r="O63" s="39">
        <v>23</v>
      </c>
      <c r="P63" s="54">
        <v>22.8125</v>
      </c>
      <c r="Q63" s="58">
        <f t="shared" si="2"/>
        <v>10.84375</v>
      </c>
      <c r="R63" s="29">
        <f t="shared" si="3"/>
        <v>68.3125</v>
      </c>
      <c r="S63" s="29">
        <f t="shared" si="4"/>
        <v>22.770833333333332</v>
      </c>
      <c r="T63" s="62">
        <v>22.75</v>
      </c>
      <c r="U63" s="63">
        <v>22.8125</v>
      </c>
      <c r="V63" s="56">
        <f t="shared" si="5"/>
        <v>22.8125</v>
      </c>
      <c r="W63" s="15">
        <f t="shared" si="6"/>
        <v>0</v>
      </c>
    </row>
    <row r="64" spans="1:23" ht="12.75">
      <c r="A64" s="15">
        <v>90.1875</v>
      </c>
      <c r="B64" s="25">
        <v>10.09375</v>
      </c>
      <c r="C64" s="67">
        <v>70</v>
      </c>
      <c r="D64" s="67">
        <v>23.333333333333332</v>
      </c>
      <c r="E64" s="22">
        <v>23.25</v>
      </c>
      <c r="F64" s="48">
        <v>23.5</v>
      </c>
      <c r="G64" s="71">
        <v>10.34375</v>
      </c>
      <c r="H64" s="33">
        <v>69.5</v>
      </c>
      <c r="I64" s="33">
        <v>23.166666666666668</v>
      </c>
      <c r="J64" s="77">
        <v>23</v>
      </c>
      <c r="K64" s="78">
        <v>23.5</v>
      </c>
      <c r="L64" s="42">
        <v>10.59375</v>
      </c>
      <c r="M64" s="29">
        <f t="shared" si="0"/>
        <v>69</v>
      </c>
      <c r="N64" s="29">
        <f t="shared" si="1"/>
        <v>23</v>
      </c>
      <c r="O64" s="39">
        <v>23</v>
      </c>
      <c r="P64" s="54">
        <v>23</v>
      </c>
      <c r="Q64" s="58">
        <f t="shared" si="2"/>
        <v>10.84375</v>
      </c>
      <c r="R64" s="29">
        <f t="shared" si="3"/>
        <v>68.5</v>
      </c>
      <c r="S64" s="29">
        <f t="shared" si="4"/>
        <v>22.833333333333332</v>
      </c>
      <c r="T64" s="62">
        <v>22.75</v>
      </c>
      <c r="U64" s="63">
        <v>23</v>
      </c>
      <c r="V64" s="56">
        <f t="shared" si="5"/>
        <v>23</v>
      </c>
      <c r="W64" s="15">
        <f t="shared" si="6"/>
        <v>0</v>
      </c>
    </row>
    <row r="65" spans="1:23" ht="12.75">
      <c r="A65" s="15">
        <v>91</v>
      </c>
      <c r="B65" s="25">
        <v>10.09375</v>
      </c>
      <c r="C65" s="67">
        <v>70.8125</v>
      </c>
      <c r="D65" s="67">
        <v>23.604166666666668</v>
      </c>
      <c r="E65" s="22">
        <v>23.4375</v>
      </c>
      <c r="F65" s="48">
        <v>23.9375</v>
      </c>
      <c r="G65" s="71">
        <v>10.34375</v>
      </c>
      <c r="H65" s="33">
        <v>70.3125</v>
      </c>
      <c r="I65" s="33">
        <v>23.4375</v>
      </c>
      <c r="J65" s="77">
        <v>23.5</v>
      </c>
      <c r="K65" s="78">
        <v>23.3125</v>
      </c>
      <c r="L65" s="42">
        <v>10.59375</v>
      </c>
      <c r="M65" s="29">
        <f t="shared" si="0"/>
        <v>69.8125</v>
      </c>
      <c r="N65" s="29">
        <f t="shared" si="1"/>
        <v>23.270833333333332</v>
      </c>
      <c r="O65" s="39">
        <v>23.25</v>
      </c>
      <c r="P65" s="54">
        <v>23.3125</v>
      </c>
      <c r="Q65" s="58">
        <f t="shared" si="2"/>
        <v>10.84375</v>
      </c>
      <c r="R65" s="29">
        <f t="shared" si="3"/>
        <v>69.3125</v>
      </c>
      <c r="S65" s="29">
        <f t="shared" si="4"/>
        <v>23.104166666666668</v>
      </c>
      <c r="T65" s="62">
        <v>23</v>
      </c>
      <c r="U65" s="63">
        <v>23.3125</v>
      </c>
      <c r="V65" s="56">
        <f t="shared" si="5"/>
        <v>23.3125</v>
      </c>
      <c r="W65" s="15">
        <f t="shared" si="6"/>
        <v>0</v>
      </c>
    </row>
    <row r="66" spans="1:23" ht="12.75">
      <c r="A66" s="15">
        <v>91.1875</v>
      </c>
      <c r="B66" s="25">
        <v>10.09375</v>
      </c>
      <c r="C66" s="67">
        <v>71</v>
      </c>
      <c r="D66" s="67">
        <v>23.666666666666668</v>
      </c>
      <c r="E66" s="22">
        <v>23.5</v>
      </c>
      <c r="F66" s="48">
        <v>24</v>
      </c>
      <c r="G66" s="71">
        <v>10.34375</v>
      </c>
      <c r="H66" s="33">
        <v>70.5</v>
      </c>
      <c r="I66" s="33">
        <v>23.5</v>
      </c>
      <c r="J66" s="77">
        <v>23.5</v>
      </c>
      <c r="K66" s="78">
        <v>23.5</v>
      </c>
      <c r="L66" s="42">
        <v>10.59375</v>
      </c>
      <c r="M66" s="29">
        <f t="shared" si="0"/>
        <v>70</v>
      </c>
      <c r="N66" s="29">
        <f t="shared" si="1"/>
        <v>23.333333333333332</v>
      </c>
      <c r="O66" s="39">
        <v>23.25</v>
      </c>
      <c r="P66" s="54">
        <v>23.5</v>
      </c>
      <c r="Q66" s="58">
        <f t="shared" si="2"/>
        <v>10.84375</v>
      </c>
      <c r="R66" s="29">
        <f t="shared" si="3"/>
        <v>69.5</v>
      </c>
      <c r="S66" s="29">
        <f t="shared" si="4"/>
        <v>23.166666666666668</v>
      </c>
      <c r="T66" s="62">
        <v>23</v>
      </c>
      <c r="U66" s="63">
        <v>23.5</v>
      </c>
      <c r="V66" s="56">
        <f t="shared" si="5"/>
        <v>23.5</v>
      </c>
      <c r="W66" s="15">
        <f t="shared" si="6"/>
        <v>0</v>
      </c>
    </row>
    <row r="67" spans="1:23" ht="12.75">
      <c r="A67" s="15">
        <v>92</v>
      </c>
      <c r="B67" s="25">
        <v>10.09375</v>
      </c>
      <c r="C67" s="67">
        <v>71.8125</v>
      </c>
      <c r="D67" s="67">
        <v>23.9375</v>
      </c>
      <c r="E67" s="22">
        <v>23.9375</v>
      </c>
      <c r="F67" s="48">
        <v>23.9375</v>
      </c>
      <c r="G67" s="71">
        <v>10.34375</v>
      </c>
      <c r="H67" s="33">
        <v>71.3125</v>
      </c>
      <c r="I67" s="33">
        <v>23.770833333333332</v>
      </c>
      <c r="J67" s="77">
        <v>23.75</v>
      </c>
      <c r="K67" s="78">
        <v>23.8125</v>
      </c>
      <c r="L67" s="42">
        <v>10.59375</v>
      </c>
      <c r="M67" s="29">
        <f t="shared" si="0"/>
        <v>70.8125</v>
      </c>
      <c r="N67" s="29">
        <f t="shared" si="1"/>
        <v>23.604166666666668</v>
      </c>
      <c r="O67" s="39">
        <v>23.5</v>
      </c>
      <c r="P67" s="54">
        <v>23.8125</v>
      </c>
      <c r="Q67" s="58">
        <f t="shared" si="2"/>
        <v>10.84375</v>
      </c>
      <c r="R67" s="29">
        <f t="shared" si="3"/>
        <v>70.3125</v>
      </c>
      <c r="S67" s="29">
        <f t="shared" si="4"/>
        <v>23.4375</v>
      </c>
      <c r="T67" s="62">
        <v>23.4375</v>
      </c>
      <c r="U67" s="63">
        <f>T67</f>
        <v>23.4375</v>
      </c>
      <c r="V67" s="56">
        <f t="shared" si="5"/>
        <v>23.4375</v>
      </c>
      <c r="W67" s="15">
        <f t="shared" si="6"/>
        <v>0</v>
      </c>
    </row>
    <row r="68" spans="1:23" ht="12.75">
      <c r="A68" s="15">
        <v>92.1875</v>
      </c>
      <c r="B68" s="25">
        <v>10.09375</v>
      </c>
      <c r="C68" s="67">
        <v>72</v>
      </c>
      <c r="D68" s="67">
        <v>24</v>
      </c>
      <c r="E68" s="22">
        <v>24</v>
      </c>
      <c r="F68" s="48">
        <v>24</v>
      </c>
      <c r="G68" s="71">
        <v>10.34375</v>
      </c>
      <c r="H68" s="33">
        <v>71.5</v>
      </c>
      <c r="I68" s="33">
        <v>23.833333333333332</v>
      </c>
      <c r="J68" s="77">
        <v>23.75</v>
      </c>
      <c r="K68" s="78">
        <v>24</v>
      </c>
      <c r="L68" s="42">
        <v>10.59375</v>
      </c>
      <c r="M68" s="29">
        <f aca="true" t="shared" si="7" ref="M68:M124">A68-(2*L68)</f>
        <v>71</v>
      </c>
      <c r="N68" s="29">
        <f aca="true" t="shared" si="8" ref="N68:N124">M68/3</f>
        <v>23.666666666666668</v>
      </c>
      <c r="O68" s="39">
        <v>23.5</v>
      </c>
      <c r="P68" s="54">
        <v>24</v>
      </c>
      <c r="Q68" s="58">
        <f aca="true" t="shared" si="9" ref="Q68:Q124">$R$2</f>
        <v>10.84375</v>
      </c>
      <c r="R68" s="29">
        <f aca="true" t="shared" si="10" ref="R68:R124">A68-(2*Q68)</f>
        <v>70.5</v>
      </c>
      <c r="S68" s="29">
        <f aca="true" t="shared" si="11" ref="S68:S124">R68/3</f>
        <v>23.5</v>
      </c>
      <c r="T68" s="62">
        <v>23.5</v>
      </c>
      <c r="U68" s="63">
        <v>23.5</v>
      </c>
      <c r="V68" s="56">
        <f aca="true" t="shared" si="12" ref="V68:V124">R68-(2*T68)</f>
        <v>23.5</v>
      </c>
      <c r="W68" s="15">
        <f aca="true" t="shared" si="13" ref="W68:W124">R68-(T68+T68+U68)</f>
        <v>0</v>
      </c>
    </row>
    <row r="69" spans="1:23" ht="12.75">
      <c r="A69" s="15">
        <v>93</v>
      </c>
      <c r="B69" s="25">
        <v>10.09375</v>
      </c>
      <c r="C69" s="67">
        <v>72.8125</v>
      </c>
      <c r="D69" s="67">
        <v>24.270833333333332</v>
      </c>
      <c r="E69" s="22">
        <v>24.1875</v>
      </c>
      <c r="F69" s="48">
        <v>24.4375</v>
      </c>
      <c r="G69" s="71">
        <v>10.34375</v>
      </c>
      <c r="H69" s="33">
        <v>72.3125</v>
      </c>
      <c r="I69" s="33">
        <v>24.104166666666668</v>
      </c>
      <c r="J69" s="77">
        <v>24</v>
      </c>
      <c r="K69" s="78">
        <v>24.3125</v>
      </c>
      <c r="L69" s="42">
        <v>10.59375</v>
      </c>
      <c r="M69" s="29">
        <f t="shared" si="7"/>
        <v>71.8125</v>
      </c>
      <c r="N69" s="29">
        <f t="shared" si="8"/>
        <v>23.9375</v>
      </c>
      <c r="O69" s="39">
        <v>24</v>
      </c>
      <c r="P69" s="54">
        <v>23.8125</v>
      </c>
      <c r="Q69" s="58">
        <f t="shared" si="9"/>
        <v>10.84375</v>
      </c>
      <c r="R69" s="29">
        <f t="shared" si="10"/>
        <v>71.3125</v>
      </c>
      <c r="S69" s="29">
        <f t="shared" si="11"/>
        <v>23.770833333333332</v>
      </c>
      <c r="T69" s="62">
        <v>23.75</v>
      </c>
      <c r="U69" s="63">
        <v>23.8125</v>
      </c>
      <c r="V69" s="56">
        <f t="shared" si="12"/>
        <v>23.8125</v>
      </c>
      <c r="W69" s="15">
        <f t="shared" si="13"/>
        <v>0</v>
      </c>
    </row>
    <row r="70" spans="1:23" ht="12.75">
      <c r="A70" s="15">
        <v>93.1875</v>
      </c>
      <c r="B70" s="25">
        <v>10.09375</v>
      </c>
      <c r="C70" s="67">
        <v>73</v>
      </c>
      <c r="D70" s="67">
        <v>24.333333333333332</v>
      </c>
      <c r="E70" s="22">
        <v>24.25</v>
      </c>
      <c r="F70" s="48">
        <v>24.5</v>
      </c>
      <c r="G70" s="71">
        <v>10.34375</v>
      </c>
      <c r="H70" s="33">
        <v>72.5</v>
      </c>
      <c r="I70" s="33">
        <v>24.166666666666668</v>
      </c>
      <c r="J70" s="77">
        <v>24</v>
      </c>
      <c r="K70" s="78">
        <v>24.5</v>
      </c>
      <c r="L70" s="42">
        <v>10.59375</v>
      </c>
      <c r="M70" s="29">
        <f t="shared" si="7"/>
        <v>72</v>
      </c>
      <c r="N70" s="29">
        <f t="shared" si="8"/>
        <v>24</v>
      </c>
      <c r="O70" s="39">
        <v>24</v>
      </c>
      <c r="P70" s="54">
        <v>24</v>
      </c>
      <c r="Q70" s="58">
        <f t="shared" si="9"/>
        <v>10.84375</v>
      </c>
      <c r="R70" s="29">
        <f t="shared" si="10"/>
        <v>71.5</v>
      </c>
      <c r="S70" s="29">
        <f t="shared" si="11"/>
        <v>23.833333333333332</v>
      </c>
      <c r="T70" s="62">
        <v>23.75</v>
      </c>
      <c r="U70" s="63">
        <v>24</v>
      </c>
      <c r="V70" s="56">
        <f t="shared" si="12"/>
        <v>24</v>
      </c>
      <c r="W70" s="15">
        <f t="shared" si="13"/>
        <v>0</v>
      </c>
    </row>
    <row r="71" spans="1:23" ht="12.75">
      <c r="A71" s="15">
        <v>94</v>
      </c>
      <c r="B71" s="25">
        <v>10.09375</v>
      </c>
      <c r="C71" s="67">
        <v>73.8125</v>
      </c>
      <c r="D71" s="67">
        <v>24.604166666666668</v>
      </c>
      <c r="E71" s="22">
        <v>24.4375</v>
      </c>
      <c r="F71" s="48">
        <v>24.9375</v>
      </c>
      <c r="G71" s="71">
        <v>10.34375</v>
      </c>
      <c r="H71" s="33">
        <v>73.3125</v>
      </c>
      <c r="I71" s="33">
        <v>24.4375</v>
      </c>
      <c r="J71" s="77">
        <v>24.5</v>
      </c>
      <c r="K71" s="78">
        <v>24.3125</v>
      </c>
      <c r="L71" s="42">
        <v>10.59375</v>
      </c>
      <c r="M71" s="29">
        <f t="shared" si="7"/>
        <v>72.8125</v>
      </c>
      <c r="N71" s="29">
        <f t="shared" si="8"/>
        <v>24.270833333333332</v>
      </c>
      <c r="O71" s="39">
        <v>24.25</v>
      </c>
      <c r="P71" s="54">
        <v>24.3125</v>
      </c>
      <c r="Q71" s="58">
        <f t="shared" si="9"/>
        <v>10.84375</v>
      </c>
      <c r="R71" s="29">
        <f t="shared" si="10"/>
        <v>72.3125</v>
      </c>
      <c r="S71" s="29">
        <f t="shared" si="11"/>
        <v>24.104166666666668</v>
      </c>
      <c r="T71" s="62">
        <v>24</v>
      </c>
      <c r="U71" s="63">
        <v>24.3125</v>
      </c>
      <c r="V71" s="56">
        <f t="shared" si="12"/>
        <v>24.3125</v>
      </c>
      <c r="W71" s="15">
        <f t="shared" si="13"/>
        <v>0</v>
      </c>
    </row>
    <row r="72" spans="1:23" ht="12.75">
      <c r="A72" s="15">
        <v>94.1875</v>
      </c>
      <c r="B72" s="25">
        <v>10.09375</v>
      </c>
      <c r="C72" s="67">
        <v>74</v>
      </c>
      <c r="D72" s="67">
        <v>24.666666666666668</v>
      </c>
      <c r="E72" s="22">
        <v>24.5</v>
      </c>
      <c r="F72" s="48">
        <v>25</v>
      </c>
      <c r="G72" s="71">
        <v>10.34375</v>
      </c>
      <c r="H72" s="33">
        <v>73.5</v>
      </c>
      <c r="I72" s="33">
        <v>24.5</v>
      </c>
      <c r="J72" s="77">
        <v>24.5</v>
      </c>
      <c r="K72" s="78">
        <v>24.5</v>
      </c>
      <c r="L72" s="42">
        <v>10.59375</v>
      </c>
      <c r="M72" s="29">
        <f t="shared" si="7"/>
        <v>73</v>
      </c>
      <c r="N72" s="29">
        <f t="shared" si="8"/>
        <v>24.333333333333332</v>
      </c>
      <c r="O72" s="39">
        <v>24.25</v>
      </c>
      <c r="P72" s="54">
        <v>24.5</v>
      </c>
      <c r="Q72" s="58">
        <f t="shared" si="9"/>
        <v>10.84375</v>
      </c>
      <c r="R72" s="29">
        <f t="shared" si="10"/>
        <v>72.5</v>
      </c>
      <c r="S72" s="29">
        <f t="shared" si="11"/>
        <v>24.166666666666668</v>
      </c>
      <c r="T72" s="62">
        <v>24</v>
      </c>
      <c r="U72" s="63">
        <v>24.5</v>
      </c>
      <c r="V72" s="56">
        <f t="shared" si="12"/>
        <v>24.5</v>
      </c>
      <c r="W72" s="15">
        <f t="shared" si="13"/>
        <v>0</v>
      </c>
    </row>
    <row r="73" spans="1:23" ht="12.75">
      <c r="A73" s="15">
        <v>95</v>
      </c>
      <c r="B73" s="25">
        <v>10.09375</v>
      </c>
      <c r="C73" s="67">
        <v>74.8125</v>
      </c>
      <c r="D73" s="67">
        <v>24.9375</v>
      </c>
      <c r="E73" s="22">
        <v>24.9375</v>
      </c>
      <c r="F73" s="48">
        <v>24.9375</v>
      </c>
      <c r="G73" s="71">
        <v>10.34375</v>
      </c>
      <c r="H73" s="33">
        <v>74.3125</v>
      </c>
      <c r="I73" s="33">
        <v>24.770833333333332</v>
      </c>
      <c r="J73" s="77">
        <v>24.75</v>
      </c>
      <c r="K73" s="78">
        <v>24.8125</v>
      </c>
      <c r="L73" s="42">
        <v>10.59375</v>
      </c>
      <c r="M73" s="29">
        <f t="shared" si="7"/>
        <v>73.8125</v>
      </c>
      <c r="N73" s="29">
        <f t="shared" si="8"/>
        <v>24.604166666666668</v>
      </c>
      <c r="O73" s="39">
        <v>24.5</v>
      </c>
      <c r="P73" s="54">
        <v>24.8125</v>
      </c>
      <c r="Q73" s="58">
        <f t="shared" si="9"/>
        <v>10.84375</v>
      </c>
      <c r="R73" s="29">
        <f t="shared" si="10"/>
        <v>73.3125</v>
      </c>
      <c r="S73" s="29">
        <f t="shared" si="11"/>
        <v>24.4375</v>
      </c>
      <c r="T73" s="62">
        <v>24.4375</v>
      </c>
      <c r="U73" s="63">
        <f>T73</f>
        <v>24.4375</v>
      </c>
      <c r="V73" s="56">
        <f t="shared" si="12"/>
        <v>24.4375</v>
      </c>
      <c r="W73" s="15">
        <f t="shared" si="13"/>
        <v>0</v>
      </c>
    </row>
    <row r="74" spans="1:23" ht="12.75">
      <c r="A74" s="15">
        <v>95.1875</v>
      </c>
      <c r="B74" s="25">
        <v>10.09375</v>
      </c>
      <c r="C74" s="67">
        <v>75</v>
      </c>
      <c r="D74" s="67">
        <v>25</v>
      </c>
      <c r="E74" s="22">
        <v>25</v>
      </c>
      <c r="F74" s="48">
        <v>25</v>
      </c>
      <c r="G74" s="71">
        <v>10.34375</v>
      </c>
      <c r="H74" s="33">
        <v>74.5</v>
      </c>
      <c r="I74" s="33">
        <v>24.833333333333332</v>
      </c>
      <c r="J74" s="77">
        <v>24.75</v>
      </c>
      <c r="K74" s="78">
        <v>25</v>
      </c>
      <c r="L74" s="42">
        <v>10.59375</v>
      </c>
      <c r="M74" s="29">
        <f t="shared" si="7"/>
        <v>74</v>
      </c>
      <c r="N74" s="29">
        <f t="shared" si="8"/>
        <v>24.666666666666668</v>
      </c>
      <c r="O74" s="39">
        <v>24.5</v>
      </c>
      <c r="P74" s="54">
        <v>25</v>
      </c>
      <c r="Q74" s="58">
        <f t="shared" si="9"/>
        <v>10.84375</v>
      </c>
      <c r="R74" s="29">
        <f t="shared" si="10"/>
        <v>73.5</v>
      </c>
      <c r="S74" s="29">
        <f t="shared" si="11"/>
        <v>24.5</v>
      </c>
      <c r="T74" s="62">
        <v>24.5</v>
      </c>
      <c r="U74" s="63">
        <v>24.5</v>
      </c>
      <c r="V74" s="56">
        <f t="shared" si="12"/>
        <v>24.5</v>
      </c>
      <c r="W74" s="15">
        <f t="shared" si="13"/>
        <v>0</v>
      </c>
    </row>
    <row r="75" spans="1:23" ht="12.75">
      <c r="A75" s="15">
        <v>96</v>
      </c>
      <c r="B75" s="25">
        <v>10.09375</v>
      </c>
      <c r="C75" s="67">
        <v>75.8125</v>
      </c>
      <c r="D75" s="67">
        <v>25.270833333333332</v>
      </c>
      <c r="E75" s="22">
        <v>25.1875</v>
      </c>
      <c r="F75" s="48">
        <v>25.4375</v>
      </c>
      <c r="G75" s="71">
        <v>10.34375</v>
      </c>
      <c r="H75" s="33">
        <v>75.3125</v>
      </c>
      <c r="I75" s="33">
        <v>25.104166666666668</v>
      </c>
      <c r="J75" s="77">
        <v>25</v>
      </c>
      <c r="K75" s="78">
        <v>25.3125</v>
      </c>
      <c r="L75" s="42">
        <v>10.59375</v>
      </c>
      <c r="M75" s="29">
        <f t="shared" si="7"/>
        <v>74.8125</v>
      </c>
      <c r="N75" s="29">
        <f t="shared" si="8"/>
        <v>24.9375</v>
      </c>
      <c r="O75" s="39">
        <v>25</v>
      </c>
      <c r="P75" s="54">
        <v>24.8125</v>
      </c>
      <c r="Q75" s="58">
        <f t="shared" si="9"/>
        <v>10.84375</v>
      </c>
      <c r="R75" s="29">
        <f t="shared" si="10"/>
        <v>74.3125</v>
      </c>
      <c r="S75" s="29">
        <f t="shared" si="11"/>
        <v>24.770833333333332</v>
      </c>
      <c r="T75" s="62">
        <v>24.75</v>
      </c>
      <c r="U75" s="63">
        <v>24.8125</v>
      </c>
      <c r="V75" s="56">
        <f t="shared" si="12"/>
        <v>24.8125</v>
      </c>
      <c r="W75" s="15">
        <f t="shared" si="13"/>
        <v>0</v>
      </c>
    </row>
    <row r="76" spans="1:23" ht="12.75">
      <c r="A76" s="15">
        <v>96.1875</v>
      </c>
      <c r="B76" s="25">
        <v>10.09375</v>
      </c>
      <c r="C76" s="67">
        <v>76</v>
      </c>
      <c r="D76" s="67">
        <v>25.333333333333332</v>
      </c>
      <c r="E76" s="22">
        <v>25.25</v>
      </c>
      <c r="F76" s="48">
        <v>25.5</v>
      </c>
      <c r="G76" s="71">
        <v>10.34375</v>
      </c>
      <c r="H76" s="33">
        <v>75.5</v>
      </c>
      <c r="I76" s="33">
        <v>25.166666666666668</v>
      </c>
      <c r="J76" s="77">
        <v>25</v>
      </c>
      <c r="K76" s="78">
        <v>25.5</v>
      </c>
      <c r="L76" s="42">
        <v>10.59375</v>
      </c>
      <c r="M76" s="29">
        <f t="shared" si="7"/>
        <v>75</v>
      </c>
      <c r="N76" s="29">
        <f t="shared" si="8"/>
        <v>25</v>
      </c>
      <c r="O76" s="39">
        <v>25</v>
      </c>
      <c r="P76" s="54">
        <v>25</v>
      </c>
      <c r="Q76" s="58">
        <f t="shared" si="9"/>
        <v>10.84375</v>
      </c>
      <c r="R76" s="29">
        <f t="shared" si="10"/>
        <v>74.5</v>
      </c>
      <c r="S76" s="29">
        <f t="shared" si="11"/>
        <v>24.833333333333332</v>
      </c>
      <c r="T76" s="62">
        <v>24.75</v>
      </c>
      <c r="U76" s="63">
        <v>25</v>
      </c>
      <c r="V76" s="56">
        <f t="shared" si="12"/>
        <v>25</v>
      </c>
      <c r="W76" s="15">
        <f t="shared" si="13"/>
        <v>0</v>
      </c>
    </row>
    <row r="77" spans="1:23" ht="12.75">
      <c r="A77" s="15">
        <v>97</v>
      </c>
      <c r="B77" s="25">
        <v>10.09375</v>
      </c>
      <c r="C77" s="67">
        <v>76.8125</v>
      </c>
      <c r="D77" s="67">
        <v>25.604166666666668</v>
      </c>
      <c r="E77" s="22">
        <v>25.4375</v>
      </c>
      <c r="F77" s="48">
        <v>25.9375</v>
      </c>
      <c r="G77" s="71">
        <v>10.34375</v>
      </c>
      <c r="H77" s="33">
        <v>76.3125</v>
      </c>
      <c r="I77" s="33">
        <v>25.4375</v>
      </c>
      <c r="J77" s="77">
        <v>25.5</v>
      </c>
      <c r="K77" s="78">
        <v>25.3125</v>
      </c>
      <c r="L77" s="42">
        <v>10.59375</v>
      </c>
      <c r="M77" s="29">
        <f t="shared" si="7"/>
        <v>75.8125</v>
      </c>
      <c r="N77" s="29">
        <f t="shared" si="8"/>
        <v>25.270833333333332</v>
      </c>
      <c r="O77" s="39">
        <v>25.25</v>
      </c>
      <c r="P77" s="54">
        <v>25.3125</v>
      </c>
      <c r="Q77" s="58">
        <f t="shared" si="9"/>
        <v>10.84375</v>
      </c>
      <c r="R77" s="29">
        <f t="shared" si="10"/>
        <v>75.3125</v>
      </c>
      <c r="S77" s="29">
        <f t="shared" si="11"/>
        <v>25.104166666666668</v>
      </c>
      <c r="T77" s="62">
        <v>25</v>
      </c>
      <c r="U77" s="63">
        <v>25.3125</v>
      </c>
      <c r="V77" s="56">
        <f t="shared" si="12"/>
        <v>25.3125</v>
      </c>
      <c r="W77" s="15">
        <f t="shared" si="13"/>
        <v>0</v>
      </c>
    </row>
    <row r="78" spans="1:23" ht="12.75">
      <c r="A78" s="15">
        <v>97.1875</v>
      </c>
      <c r="B78" s="25">
        <v>10.09375</v>
      </c>
      <c r="C78" s="67">
        <v>77</v>
      </c>
      <c r="D78" s="67">
        <v>25.666666666666668</v>
      </c>
      <c r="E78" s="22">
        <v>25.5</v>
      </c>
      <c r="F78" s="48">
        <v>26</v>
      </c>
      <c r="G78" s="71">
        <v>10.34375</v>
      </c>
      <c r="H78" s="33">
        <v>76.5</v>
      </c>
      <c r="I78" s="33">
        <v>25.5</v>
      </c>
      <c r="J78" s="77">
        <v>25.5</v>
      </c>
      <c r="K78" s="78">
        <v>25.5</v>
      </c>
      <c r="L78" s="42">
        <v>10.59375</v>
      </c>
      <c r="M78" s="29">
        <f t="shared" si="7"/>
        <v>76</v>
      </c>
      <c r="N78" s="29">
        <f t="shared" si="8"/>
        <v>25.333333333333332</v>
      </c>
      <c r="O78" s="39">
        <v>25.25</v>
      </c>
      <c r="P78" s="54">
        <v>25.5</v>
      </c>
      <c r="Q78" s="58">
        <f t="shared" si="9"/>
        <v>10.84375</v>
      </c>
      <c r="R78" s="29">
        <f t="shared" si="10"/>
        <v>75.5</v>
      </c>
      <c r="S78" s="29">
        <f t="shared" si="11"/>
        <v>25.166666666666668</v>
      </c>
      <c r="T78" s="62">
        <v>25</v>
      </c>
      <c r="U78" s="63">
        <v>25.5</v>
      </c>
      <c r="V78" s="56">
        <f t="shared" si="12"/>
        <v>25.5</v>
      </c>
      <c r="W78" s="15">
        <f t="shared" si="13"/>
        <v>0</v>
      </c>
    </row>
    <row r="79" spans="1:23" ht="12.75">
      <c r="A79" s="15">
        <v>98</v>
      </c>
      <c r="B79" s="25">
        <v>10.09375</v>
      </c>
      <c r="C79" s="67">
        <v>77.8125</v>
      </c>
      <c r="D79" s="67">
        <v>25.9375</v>
      </c>
      <c r="E79" s="22">
        <v>25.9375</v>
      </c>
      <c r="F79" s="48">
        <v>25.9375</v>
      </c>
      <c r="G79" s="71">
        <v>10.34375</v>
      </c>
      <c r="H79" s="33">
        <v>77.3125</v>
      </c>
      <c r="I79" s="33">
        <v>25.770833333333332</v>
      </c>
      <c r="J79" s="77">
        <v>25.75</v>
      </c>
      <c r="K79" s="78">
        <v>25.8125</v>
      </c>
      <c r="L79" s="42">
        <v>10.59375</v>
      </c>
      <c r="M79" s="29">
        <f t="shared" si="7"/>
        <v>76.8125</v>
      </c>
      <c r="N79" s="29">
        <f t="shared" si="8"/>
        <v>25.604166666666668</v>
      </c>
      <c r="O79" s="39">
        <v>25.5</v>
      </c>
      <c r="P79" s="54">
        <v>25.8125</v>
      </c>
      <c r="Q79" s="58">
        <f t="shared" si="9"/>
        <v>10.84375</v>
      </c>
      <c r="R79" s="29">
        <f t="shared" si="10"/>
        <v>76.3125</v>
      </c>
      <c r="S79" s="29">
        <f t="shared" si="11"/>
        <v>25.4375</v>
      </c>
      <c r="T79" s="62">
        <v>25.4375</v>
      </c>
      <c r="U79" s="63">
        <f>T79</f>
        <v>25.4375</v>
      </c>
      <c r="V79" s="56">
        <f t="shared" si="12"/>
        <v>25.4375</v>
      </c>
      <c r="W79" s="15">
        <f t="shared" si="13"/>
        <v>0</v>
      </c>
    </row>
    <row r="80" spans="1:23" ht="12.75">
      <c r="A80" s="15">
        <v>98.1875</v>
      </c>
      <c r="B80" s="25">
        <v>10.09375</v>
      </c>
      <c r="C80" s="67">
        <v>78</v>
      </c>
      <c r="D80" s="67">
        <v>26</v>
      </c>
      <c r="E80" s="22">
        <v>26</v>
      </c>
      <c r="F80" s="48">
        <v>26</v>
      </c>
      <c r="G80" s="71">
        <v>10.34375</v>
      </c>
      <c r="H80" s="33">
        <v>77.5</v>
      </c>
      <c r="I80" s="33">
        <v>25.833333333333332</v>
      </c>
      <c r="J80" s="77">
        <v>25.75</v>
      </c>
      <c r="K80" s="78">
        <v>26</v>
      </c>
      <c r="L80" s="42">
        <v>10.59375</v>
      </c>
      <c r="M80" s="29">
        <f t="shared" si="7"/>
        <v>77</v>
      </c>
      <c r="N80" s="29">
        <f t="shared" si="8"/>
        <v>25.666666666666668</v>
      </c>
      <c r="O80" s="39">
        <v>25.5</v>
      </c>
      <c r="P80" s="54">
        <v>26</v>
      </c>
      <c r="Q80" s="58">
        <f t="shared" si="9"/>
        <v>10.84375</v>
      </c>
      <c r="R80" s="29">
        <f t="shared" si="10"/>
        <v>76.5</v>
      </c>
      <c r="S80" s="29">
        <f t="shared" si="11"/>
        <v>25.5</v>
      </c>
      <c r="T80" s="62">
        <v>25.5</v>
      </c>
      <c r="U80" s="63">
        <v>25.5</v>
      </c>
      <c r="V80" s="56">
        <f t="shared" si="12"/>
        <v>25.5</v>
      </c>
      <c r="W80" s="15">
        <f t="shared" si="13"/>
        <v>0</v>
      </c>
    </row>
    <row r="81" spans="1:23" ht="12.75">
      <c r="A81" s="15">
        <v>99</v>
      </c>
      <c r="B81" s="25">
        <v>10.09375</v>
      </c>
      <c r="C81" s="67">
        <v>78.8125</v>
      </c>
      <c r="D81" s="67">
        <v>26.270833333333332</v>
      </c>
      <c r="E81" s="22">
        <v>26.1875</v>
      </c>
      <c r="F81" s="48">
        <v>26.4375</v>
      </c>
      <c r="G81" s="71">
        <v>10.34375</v>
      </c>
      <c r="H81" s="33">
        <v>78.3125</v>
      </c>
      <c r="I81" s="33">
        <v>26.104166666666668</v>
      </c>
      <c r="J81" s="77">
        <v>26</v>
      </c>
      <c r="K81" s="78">
        <v>26.3125</v>
      </c>
      <c r="L81" s="42">
        <v>10.59375</v>
      </c>
      <c r="M81" s="29">
        <f t="shared" si="7"/>
        <v>77.8125</v>
      </c>
      <c r="N81" s="29">
        <f t="shared" si="8"/>
        <v>25.9375</v>
      </c>
      <c r="O81" s="39">
        <v>26</v>
      </c>
      <c r="P81" s="54">
        <v>25.8125</v>
      </c>
      <c r="Q81" s="58">
        <f t="shared" si="9"/>
        <v>10.84375</v>
      </c>
      <c r="R81" s="29">
        <f t="shared" si="10"/>
        <v>77.3125</v>
      </c>
      <c r="S81" s="29">
        <f t="shared" si="11"/>
        <v>25.770833333333332</v>
      </c>
      <c r="T81" s="62">
        <v>25.75</v>
      </c>
      <c r="U81" s="63">
        <v>25.8125</v>
      </c>
      <c r="V81" s="56">
        <f t="shared" si="12"/>
        <v>25.8125</v>
      </c>
      <c r="W81" s="15">
        <f t="shared" si="13"/>
        <v>0</v>
      </c>
    </row>
    <row r="82" spans="1:23" ht="12.75">
      <c r="A82" s="15">
        <v>99.1875</v>
      </c>
      <c r="B82" s="25">
        <v>10.09375</v>
      </c>
      <c r="C82" s="67">
        <v>79</v>
      </c>
      <c r="D82" s="67">
        <v>26.333333333333332</v>
      </c>
      <c r="E82" s="22">
        <v>26.25</v>
      </c>
      <c r="F82" s="48">
        <v>26.5</v>
      </c>
      <c r="G82" s="71">
        <v>10.34375</v>
      </c>
      <c r="H82" s="33">
        <v>78.5</v>
      </c>
      <c r="I82" s="33">
        <v>26.166666666666668</v>
      </c>
      <c r="J82" s="77">
        <v>26</v>
      </c>
      <c r="K82" s="78">
        <v>26.5</v>
      </c>
      <c r="L82" s="42">
        <v>10.59375</v>
      </c>
      <c r="M82" s="29">
        <f t="shared" si="7"/>
        <v>78</v>
      </c>
      <c r="N82" s="29">
        <f t="shared" si="8"/>
        <v>26</v>
      </c>
      <c r="O82" s="39">
        <v>26</v>
      </c>
      <c r="P82" s="54">
        <v>26</v>
      </c>
      <c r="Q82" s="58">
        <f t="shared" si="9"/>
        <v>10.84375</v>
      </c>
      <c r="R82" s="29">
        <f t="shared" si="10"/>
        <v>77.5</v>
      </c>
      <c r="S82" s="29">
        <f t="shared" si="11"/>
        <v>25.833333333333332</v>
      </c>
      <c r="T82" s="62">
        <v>25.75</v>
      </c>
      <c r="U82" s="63">
        <v>26</v>
      </c>
      <c r="V82" s="56">
        <f t="shared" si="12"/>
        <v>26</v>
      </c>
      <c r="W82" s="15">
        <f t="shared" si="13"/>
        <v>0</v>
      </c>
    </row>
    <row r="83" spans="1:23" ht="12.75">
      <c r="A83" s="15">
        <v>100</v>
      </c>
      <c r="B83" s="25">
        <v>10.09375</v>
      </c>
      <c r="C83" s="67">
        <v>79.8125</v>
      </c>
      <c r="D83" s="67">
        <v>26.604166666666668</v>
      </c>
      <c r="E83" s="22">
        <v>26.4375</v>
      </c>
      <c r="F83" s="48">
        <v>26.9375</v>
      </c>
      <c r="G83" s="71">
        <v>10.34375</v>
      </c>
      <c r="H83" s="33">
        <v>79.3125</v>
      </c>
      <c r="I83" s="33">
        <v>26.4375</v>
      </c>
      <c r="J83" s="77">
        <v>26.5</v>
      </c>
      <c r="K83" s="78">
        <v>26.3125</v>
      </c>
      <c r="L83" s="42">
        <v>10.59375</v>
      </c>
      <c r="M83" s="29">
        <f t="shared" si="7"/>
        <v>78.8125</v>
      </c>
      <c r="N83" s="29">
        <f t="shared" si="8"/>
        <v>26.270833333333332</v>
      </c>
      <c r="O83" s="39">
        <v>26.25</v>
      </c>
      <c r="P83" s="54">
        <v>26.3125</v>
      </c>
      <c r="Q83" s="58">
        <f t="shared" si="9"/>
        <v>10.84375</v>
      </c>
      <c r="R83" s="29">
        <f t="shared" si="10"/>
        <v>78.3125</v>
      </c>
      <c r="S83" s="29">
        <f t="shared" si="11"/>
        <v>26.104166666666668</v>
      </c>
      <c r="T83" s="62">
        <v>26</v>
      </c>
      <c r="U83" s="63">
        <v>26.3125</v>
      </c>
      <c r="V83" s="56">
        <f t="shared" si="12"/>
        <v>26.3125</v>
      </c>
      <c r="W83" s="15">
        <f t="shared" si="13"/>
        <v>0</v>
      </c>
    </row>
    <row r="84" spans="1:23" ht="12.75">
      <c r="A84" s="15">
        <v>100.1875</v>
      </c>
      <c r="B84" s="25">
        <v>10.09375</v>
      </c>
      <c r="C84" s="67">
        <v>80</v>
      </c>
      <c r="D84" s="67">
        <v>26.666666666666668</v>
      </c>
      <c r="E84" s="22">
        <v>26.5</v>
      </c>
      <c r="F84" s="48">
        <v>27</v>
      </c>
      <c r="G84" s="71">
        <v>10.34375</v>
      </c>
      <c r="H84" s="33">
        <v>79.5</v>
      </c>
      <c r="I84" s="33">
        <v>26.5</v>
      </c>
      <c r="J84" s="77">
        <v>26.5</v>
      </c>
      <c r="K84" s="78">
        <v>26.5</v>
      </c>
      <c r="L84" s="42">
        <v>10.59375</v>
      </c>
      <c r="M84" s="29">
        <f t="shared" si="7"/>
        <v>79</v>
      </c>
      <c r="N84" s="29">
        <f t="shared" si="8"/>
        <v>26.333333333333332</v>
      </c>
      <c r="O84" s="39">
        <v>26.25</v>
      </c>
      <c r="P84" s="54">
        <v>26.5</v>
      </c>
      <c r="Q84" s="58">
        <f t="shared" si="9"/>
        <v>10.84375</v>
      </c>
      <c r="R84" s="29">
        <f t="shared" si="10"/>
        <v>78.5</v>
      </c>
      <c r="S84" s="29">
        <f t="shared" si="11"/>
        <v>26.166666666666668</v>
      </c>
      <c r="T84" s="62">
        <v>26</v>
      </c>
      <c r="U84" s="63">
        <v>26.5</v>
      </c>
      <c r="V84" s="56">
        <f t="shared" si="12"/>
        <v>26.5</v>
      </c>
      <c r="W84" s="15">
        <f t="shared" si="13"/>
        <v>0</v>
      </c>
    </row>
    <row r="85" spans="1:23" ht="12.75">
      <c r="A85" s="15">
        <v>101</v>
      </c>
      <c r="B85" s="25">
        <v>10.09375</v>
      </c>
      <c r="C85" s="67">
        <v>80.8125</v>
      </c>
      <c r="D85" s="67">
        <v>26.9375</v>
      </c>
      <c r="E85" s="22">
        <v>26.9375</v>
      </c>
      <c r="F85" s="48">
        <v>26.9375</v>
      </c>
      <c r="G85" s="71">
        <v>10.34375</v>
      </c>
      <c r="H85" s="33">
        <v>80.3125</v>
      </c>
      <c r="I85" s="33">
        <v>26.770833333333332</v>
      </c>
      <c r="J85" s="77">
        <v>26.75</v>
      </c>
      <c r="K85" s="78">
        <v>26.8125</v>
      </c>
      <c r="L85" s="42">
        <v>10.59375</v>
      </c>
      <c r="M85" s="29">
        <f t="shared" si="7"/>
        <v>79.8125</v>
      </c>
      <c r="N85" s="29">
        <f t="shared" si="8"/>
        <v>26.604166666666668</v>
      </c>
      <c r="O85" s="39">
        <v>26.5</v>
      </c>
      <c r="P85" s="54">
        <v>26.8215</v>
      </c>
      <c r="Q85" s="58">
        <f t="shared" si="9"/>
        <v>10.84375</v>
      </c>
      <c r="R85" s="29">
        <f t="shared" si="10"/>
        <v>79.3125</v>
      </c>
      <c r="S85" s="29">
        <f t="shared" si="11"/>
        <v>26.4375</v>
      </c>
      <c r="T85" s="62">
        <v>26.4375</v>
      </c>
      <c r="U85" s="63">
        <f>T85</f>
        <v>26.4375</v>
      </c>
      <c r="V85" s="56">
        <f t="shared" si="12"/>
        <v>26.4375</v>
      </c>
      <c r="W85" s="15">
        <f t="shared" si="13"/>
        <v>0</v>
      </c>
    </row>
    <row r="86" spans="1:23" ht="12.75">
      <c r="A86" s="15">
        <v>101.1875</v>
      </c>
      <c r="B86" s="25">
        <v>10.09375</v>
      </c>
      <c r="C86" s="67">
        <v>81</v>
      </c>
      <c r="D86" s="67">
        <v>27</v>
      </c>
      <c r="E86" s="22">
        <v>27</v>
      </c>
      <c r="F86" s="48">
        <v>27</v>
      </c>
      <c r="G86" s="71">
        <v>10.34375</v>
      </c>
      <c r="H86" s="33">
        <v>80.5</v>
      </c>
      <c r="I86" s="33">
        <v>26.833333333333332</v>
      </c>
      <c r="J86" s="77">
        <v>26.75</v>
      </c>
      <c r="K86" s="78">
        <v>27</v>
      </c>
      <c r="L86" s="42">
        <v>10.59375</v>
      </c>
      <c r="M86" s="29">
        <f t="shared" si="7"/>
        <v>80</v>
      </c>
      <c r="N86" s="29">
        <f t="shared" si="8"/>
        <v>26.666666666666668</v>
      </c>
      <c r="O86" s="39">
        <v>26.5</v>
      </c>
      <c r="P86" s="54">
        <v>27</v>
      </c>
      <c r="Q86" s="58">
        <f t="shared" si="9"/>
        <v>10.84375</v>
      </c>
      <c r="R86" s="29">
        <f t="shared" si="10"/>
        <v>79.5</v>
      </c>
      <c r="S86" s="29">
        <f t="shared" si="11"/>
        <v>26.5</v>
      </c>
      <c r="T86" s="62">
        <v>26.5</v>
      </c>
      <c r="U86" s="63">
        <v>26.5</v>
      </c>
      <c r="V86" s="56">
        <f t="shared" si="12"/>
        <v>26.5</v>
      </c>
      <c r="W86" s="15">
        <f t="shared" si="13"/>
        <v>0</v>
      </c>
    </row>
    <row r="87" spans="1:23" ht="12.75">
      <c r="A87" s="15">
        <v>102</v>
      </c>
      <c r="B87" s="25">
        <v>10.09375</v>
      </c>
      <c r="C87" s="67">
        <v>81.8125</v>
      </c>
      <c r="D87" s="67">
        <v>27.270833333333332</v>
      </c>
      <c r="E87" s="22">
        <v>27.1875</v>
      </c>
      <c r="F87" s="48">
        <v>27.4375</v>
      </c>
      <c r="G87" s="71">
        <v>10.34375</v>
      </c>
      <c r="H87" s="33">
        <v>81.3125</v>
      </c>
      <c r="I87" s="33">
        <v>27.104166666666668</v>
      </c>
      <c r="J87" s="77">
        <v>27</v>
      </c>
      <c r="K87" s="78">
        <v>27.3125</v>
      </c>
      <c r="L87" s="42">
        <v>10.59375</v>
      </c>
      <c r="M87" s="29">
        <f t="shared" si="7"/>
        <v>80.8125</v>
      </c>
      <c r="N87" s="29">
        <f t="shared" si="8"/>
        <v>26.9375</v>
      </c>
      <c r="O87" s="39">
        <v>27</v>
      </c>
      <c r="P87" s="54">
        <v>26.8125</v>
      </c>
      <c r="Q87" s="58">
        <f t="shared" si="9"/>
        <v>10.84375</v>
      </c>
      <c r="R87" s="29">
        <f t="shared" si="10"/>
        <v>80.3125</v>
      </c>
      <c r="S87" s="29">
        <f t="shared" si="11"/>
        <v>26.770833333333332</v>
      </c>
      <c r="T87" s="62">
        <v>26.75</v>
      </c>
      <c r="U87" s="63">
        <v>26.8125</v>
      </c>
      <c r="V87" s="56">
        <f t="shared" si="12"/>
        <v>26.8125</v>
      </c>
      <c r="W87" s="15">
        <f t="shared" si="13"/>
        <v>0</v>
      </c>
    </row>
    <row r="88" spans="1:23" ht="12.75">
      <c r="A88" s="15">
        <v>102.1875</v>
      </c>
      <c r="B88" s="25">
        <v>10.09375</v>
      </c>
      <c r="C88" s="67">
        <v>82</v>
      </c>
      <c r="D88" s="67">
        <v>27.333333333333332</v>
      </c>
      <c r="E88" s="22">
        <v>27.25</v>
      </c>
      <c r="F88" s="48">
        <v>27.5</v>
      </c>
      <c r="G88" s="71">
        <v>10.34375</v>
      </c>
      <c r="H88" s="33">
        <v>81.5</v>
      </c>
      <c r="I88" s="33">
        <v>27.166666666666668</v>
      </c>
      <c r="J88" s="77">
        <v>27</v>
      </c>
      <c r="K88" s="78">
        <v>27.5</v>
      </c>
      <c r="L88" s="42">
        <v>10.59375</v>
      </c>
      <c r="M88" s="29">
        <f t="shared" si="7"/>
        <v>81</v>
      </c>
      <c r="N88" s="29">
        <f t="shared" si="8"/>
        <v>27</v>
      </c>
      <c r="O88" s="39">
        <v>27</v>
      </c>
      <c r="P88" s="54">
        <v>27</v>
      </c>
      <c r="Q88" s="58">
        <f t="shared" si="9"/>
        <v>10.84375</v>
      </c>
      <c r="R88" s="29">
        <f t="shared" si="10"/>
        <v>80.5</v>
      </c>
      <c r="S88" s="29">
        <f t="shared" si="11"/>
        <v>26.833333333333332</v>
      </c>
      <c r="T88" s="62">
        <v>26.75</v>
      </c>
      <c r="U88" s="63">
        <v>27</v>
      </c>
      <c r="V88" s="56">
        <f t="shared" si="12"/>
        <v>27</v>
      </c>
      <c r="W88" s="15">
        <f t="shared" si="13"/>
        <v>0</v>
      </c>
    </row>
    <row r="89" spans="1:23" ht="12.75">
      <c r="A89" s="15">
        <v>103</v>
      </c>
      <c r="B89" s="25">
        <v>10.09375</v>
      </c>
      <c r="C89" s="67">
        <v>82.8125</v>
      </c>
      <c r="D89" s="67">
        <v>27.604166666666668</v>
      </c>
      <c r="E89" s="22">
        <v>27.4375</v>
      </c>
      <c r="F89" s="48">
        <v>27.9375</v>
      </c>
      <c r="G89" s="71">
        <v>10.34375</v>
      </c>
      <c r="H89" s="33">
        <v>82.3125</v>
      </c>
      <c r="I89" s="33">
        <v>27.4375</v>
      </c>
      <c r="J89" s="77">
        <v>27.5</v>
      </c>
      <c r="K89" s="78">
        <v>27.3125</v>
      </c>
      <c r="L89" s="42">
        <v>10.59375</v>
      </c>
      <c r="M89" s="29">
        <f t="shared" si="7"/>
        <v>81.8125</v>
      </c>
      <c r="N89" s="29">
        <f t="shared" si="8"/>
        <v>27.270833333333332</v>
      </c>
      <c r="O89" s="39">
        <v>27.25</v>
      </c>
      <c r="P89" s="54">
        <v>27.3125</v>
      </c>
      <c r="Q89" s="58">
        <f t="shared" si="9"/>
        <v>10.84375</v>
      </c>
      <c r="R89" s="29">
        <f t="shared" si="10"/>
        <v>81.3125</v>
      </c>
      <c r="S89" s="29">
        <f t="shared" si="11"/>
        <v>27.104166666666668</v>
      </c>
      <c r="T89" s="62">
        <v>27</v>
      </c>
      <c r="U89" s="63">
        <v>27.32125</v>
      </c>
      <c r="V89" s="56">
        <f t="shared" si="12"/>
        <v>27.3125</v>
      </c>
      <c r="W89" s="15">
        <f t="shared" si="13"/>
        <v>-0.008749999999992042</v>
      </c>
    </row>
    <row r="90" spans="1:23" ht="12.75">
      <c r="A90" s="15">
        <v>103.1875</v>
      </c>
      <c r="B90" s="25">
        <v>10.09375</v>
      </c>
      <c r="C90" s="67">
        <v>83</v>
      </c>
      <c r="D90" s="67">
        <v>27.666666666666668</v>
      </c>
      <c r="E90" s="22">
        <v>27.5</v>
      </c>
      <c r="F90" s="48">
        <v>28</v>
      </c>
      <c r="G90" s="71">
        <v>10.34375</v>
      </c>
      <c r="H90" s="33">
        <v>82.5</v>
      </c>
      <c r="I90" s="33">
        <v>27.5</v>
      </c>
      <c r="J90" s="77">
        <v>27.5</v>
      </c>
      <c r="K90" s="78">
        <v>27.5</v>
      </c>
      <c r="L90" s="42">
        <v>10.59375</v>
      </c>
      <c r="M90" s="29">
        <f t="shared" si="7"/>
        <v>82</v>
      </c>
      <c r="N90" s="29">
        <f t="shared" si="8"/>
        <v>27.333333333333332</v>
      </c>
      <c r="O90" s="39">
        <v>27.25</v>
      </c>
      <c r="P90" s="54">
        <v>27.5</v>
      </c>
      <c r="Q90" s="58">
        <f t="shared" si="9"/>
        <v>10.84375</v>
      </c>
      <c r="R90" s="29">
        <f t="shared" si="10"/>
        <v>81.5</v>
      </c>
      <c r="S90" s="29">
        <f t="shared" si="11"/>
        <v>27.166666666666668</v>
      </c>
      <c r="T90" s="62">
        <v>27</v>
      </c>
      <c r="U90" s="63">
        <v>27.5</v>
      </c>
      <c r="V90" s="56">
        <f t="shared" si="12"/>
        <v>27.5</v>
      </c>
      <c r="W90" s="15">
        <f t="shared" si="13"/>
        <v>0</v>
      </c>
    </row>
    <row r="91" spans="1:23" ht="12.75">
      <c r="A91" s="15">
        <v>104</v>
      </c>
      <c r="B91" s="25">
        <v>10.09375</v>
      </c>
      <c r="C91" s="67">
        <v>83.8125</v>
      </c>
      <c r="D91" s="67">
        <v>27.9375</v>
      </c>
      <c r="E91" s="22">
        <v>27.9375</v>
      </c>
      <c r="F91" s="48">
        <v>27.9375</v>
      </c>
      <c r="G91" s="71">
        <v>10.34375</v>
      </c>
      <c r="H91" s="33">
        <v>83.3125</v>
      </c>
      <c r="I91" s="33">
        <v>27.770833333333332</v>
      </c>
      <c r="J91" s="77">
        <v>27.75</v>
      </c>
      <c r="K91" s="78">
        <v>27.8125</v>
      </c>
      <c r="L91" s="42">
        <v>10.59375</v>
      </c>
      <c r="M91" s="29">
        <f t="shared" si="7"/>
        <v>82.8125</v>
      </c>
      <c r="N91" s="29">
        <f t="shared" si="8"/>
        <v>27.604166666666668</v>
      </c>
      <c r="O91" s="39">
        <v>27.5</v>
      </c>
      <c r="P91" s="54">
        <v>27.8125</v>
      </c>
      <c r="Q91" s="58">
        <f t="shared" si="9"/>
        <v>10.84375</v>
      </c>
      <c r="R91" s="29">
        <f t="shared" si="10"/>
        <v>82.3125</v>
      </c>
      <c r="S91" s="29">
        <f t="shared" si="11"/>
        <v>27.4375</v>
      </c>
      <c r="T91" s="62">
        <v>27.4375</v>
      </c>
      <c r="U91" s="63">
        <f>T91</f>
        <v>27.4375</v>
      </c>
      <c r="V91" s="56">
        <f t="shared" si="12"/>
        <v>27.4375</v>
      </c>
      <c r="W91" s="15">
        <f t="shared" si="13"/>
        <v>0</v>
      </c>
    </row>
    <row r="92" spans="1:23" ht="12.75">
      <c r="A92" s="15">
        <v>104.1875</v>
      </c>
      <c r="B92" s="25">
        <v>10.09375</v>
      </c>
      <c r="C92" s="67">
        <v>84</v>
      </c>
      <c r="D92" s="67">
        <v>28</v>
      </c>
      <c r="E92" s="22">
        <v>28</v>
      </c>
      <c r="F92" s="48">
        <v>28</v>
      </c>
      <c r="G92" s="71">
        <v>10.34375</v>
      </c>
      <c r="H92" s="33">
        <v>83.5</v>
      </c>
      <c r="I92" s="33">
        <v>27.833333333333332</v>
      </c>
      <c r="J92" s="77">
        <v>27.75</v>
      </c>
      <c r="K92" s="78">
        <v>28</v>
      </c>
      <c r="L92" s="42">
        <v>10.59375</v>
      </c>
      <c r="M92" s="29">
        <f t="shared" si="7"/>
        <v>83</v>
      </c>
      <c r="N92" s="29">
        <f t="shared" si="8"/>
        <v>27.666666666666668</v>
      </c>
      <c r="O92" s="39">
        <v>27.5</v>
      </c>
      <c r="P92" s="54">
        <v>28</v>
      </c>
      <c r="Q92" s="58">
        <f t="shared" si="9"/>
        <v>10.84375</v>
      </c>
      <c r="R92" s="29">
        <f t="shared" si="10"/>
        <v>82.5</v>
      </c>
      <c r="S92" s="29">
        <f t="shared" si="11"/>
        <v>27.5</v>
      </c>
      <c r="T92" s="62">
        <v>27.5</v>
      </c>
      <c r="U92" s="63">
        <v>27.5</v>
      </c>
      <c r="V92" s="56">
        <f t="shared" si="12"/>
        <v>27.5</v>
      </c>
      <c r="W92" s="15">
        <f t="shared" si="13"/>
        <v>0</v>
      </c>
    </row>
    <row r="93" spans="1:23" ht="12.75">
      <c r="A93" s="15">
        <v>105</v>
      </c>
      <c r="B93" s="25">
        <v>10.09375</v>
      </c>
      <c r="C93" s="67">
        <v>84.8125</v>
      </c>
      <c r="D93" s="67">
        <v>28.270833333333332</v>
      </c>
      <c r="E93" s="22">
        <v>28.1875</v>
      </c>
      <c r="F93" s="48">
        <v>28.4375</v>
      </c>
      <c r="G93" s="71">
        <v>10.34375</v>
      </c>
      <c r="H93" s="33">
        <v>84.3125</v>
      </c>
      <c r="I93" s="33">
        <v>28.104166666666668</v>
      </c>
      <c r="J93" s="77">
        <v>28</v>
      </c>
      <c r="K93" s="78">
        <v>28.3125</v>
      </c>
      <c r="L93" s="42">
        <v>10.59375</v>
      </c>
      <c r="M93" s="29">
        <f t="shared" si="7"/>
        <v>83.8125</v>
      </c>
      <c r="N93" s="29">
        <f t="shared" si="8"/>
        <v>27.9375</v>
      </c>
      <c r="O93" s="39">
        <v>28</v>
      </c>
      <c r="P93" s="54">
        <v>27.8125</v>
      </c>
      <c r="Q93" s="58">
        <f t="shared" si="9"/>
        <v>10.84375</v>
      </c>
      <c r="R93" s="29">
        <f t="shared" si="10"/>
        <v>83.3125</v>
      </c>
      <c r="S93" s="29">
        <f t="shared" si="11"/>
        <v>27.770833333333332</v>
      </c>
      <c r="T93" s="62">
        <v>27.75</v>
      </c>
      <c r="U93" s="63">
        <v>27.8125</v>
      </c>
      <c r="V93" s="56">
        <f t="shared" si="12"/>
        <v>27.8125</v>
      </c>
      <c r="W93" s="15">
        <f t="shared" si="13"/>
        <v>0</v>
      </c>
    </row>
    <row r="94" spans="1:23" ht="12.75">
      <c r="A94" s="15">
        <v>105.1875</v>
      </c>
      <c r="B94" s="25">
        <v>10.09375</v>
      </c>
      <c r="C94" s="67">
        <v>85</v>
      </c>
      <c r="D94" s="67">
        <v>28.333333333333332</v>
      </c>
      <c r="E94" s="22">
        <v>28.25</v>
      </c>
      <c r="F94" s="48">
        <v>28.5</v>
      </c>
      <c r="G94" s="71">
        <v>10.34375</v>
      </c>
      <c r="H94" s="33">
        <v>84.5</v>
      </c>
      <c r="I94" s="33">
        <v>28.166666666666668</v>
      </c>
      <c r="J94" s="77">
        <v>28</v>
      </c>
      <c r="K94" s="78">
        <v>28.5</v>
      </c>
      <c r="L94" s="42">
        <v>10.59375</v>
      </c>
      <c r="M94" s="29">
        <f t="shared" si="7"/>
        <v>84</v>
      </c>
      <c r="N94" s="29">
        <f t="shared" si="8"/>
        <v>28</v>
      </c>
      <c r="O94" s="39">
        <v>28</v>
      </c>
      <c r="P94" s="54">
        <v>28</v>
      </c>
      <c r="Q94" s="58">
        <f t="shared" si="9"/>
        <v>10.84375</v>
      </c>
      <c r="R94" s="29">
        <f t="shared" si="10"/>
        <v>83.5</v>
      </c>
      <c r="S94" s="29">
        <f t="shared" si="11"/>
        <v>27.833333333333332</v>
      </c>
      <c r="T94" s="62">
        <v>27.75</v>
      </c>
      <c r="U94" s="63">
        <v>28</v>
      </c>
      <c r="V94" s="56">
        <f t="shared" si="12"/>
        <v>28</v>
      </c>
      <c r="W94" s="15">
        <f t="shared" si="13"/>
        <v>0</v>
      </c>
    </row>
    <row r="95" spans="1:23" ht="12.75">
      <c r="A95" s="15">
        <v>106</v>
      </c>
      <c r="B95" s="25">
        <v>10.09375</v>
      </c>
      <c r="C95" s="67">
        <v>85.8125</v>
      </c>
      <c r="D95" s="67">
        <v>28.604166666666668</v>
      </c>
      <c r="E95" s="22">
        <v>28.4375</v>
      </c>
      <c r="F95" s="48">
        <v>28.9375</v>
      </c>
      <c r="G95" s="71">
        <v>10.34375</v>
      </c>
      <c r="H95" s="33">
        <v>85.3125</v>
      </c>
      <c r="I95" s="33">
        <v>28.4375</v>
      </c>
      <c r="J95" s="77">
        <v>28.5</v>
      </c>
      <c r="K95" s="78">
        <v>28.3125</v>
      </c>
      <c r="L95" s="42">
        <v>10.59375</v>
      </c>
      <c r="M95" s="29">
        <f t="shared" si="7"/>
        <v>84.8125</v>
      </c>
      <c r="N95" s="29">
        <f t="shared" si="8"/>
        <v>28.270833333333332</v>
      </c>
      <c r="O95" s="39">
        <v>28.25</v>
      </c>
      <c r="P95" s="54">
        <v>28.3125</v>
      </c>
      <c r="Q95" s="58">
        <f t="shared" si="9"/>
        <v>10.84375</v>
      </c>
      <c r="R95" s="29">
        <f t="shared" si="10"/>
        <v>84.3125</v>
      </c>
      <c r="S95" s="29">
        <f t="shared" si="11"/>
        <v>28.104166666666668</v>
      </c>
      <c r="T95" s="62">
        <v>28</v>
      </c>
      <c r="U95" s="63">
        <v>28.3125</v>
      </c>
      <c r="V95" s="56">
        <f t="shared" si="12"/>
        <v>28.3125</v>
      </c>
      <c r="W95" s="15">
        <f t="shared" si="13"/>
        <v>0</v>
      </c>
    </row>
    <row r="96" spans="1:23" ht="12.75">
      <c r="A96" s="15">
        <v>106.1875</v>
      </c>
      <c r="B96" s="25">
        <v>10.09375</v>
      </c>
      <c r="C96" s="67">
        <v>86</v>
      </c>
      <c r="D96" s="67">
        <v>28.666666666666668</v>
      </c>
      <c r="E96" s="22">
        <v>28.5</v>
      </c>
      <c r="F96" s="48">
        <v>29</v>
      </c>
      <c r="G96" s="71">
        <v>10.34375</v>
      </c>
      <c r="H96" s="33">
        <v>85.5</v>
      </c>
      <c r="I96" s="33">
        <v>28.5</v>
      </c>
      <c r="J96" s="77">
        <v>28.5</v>
      </c>
      <c r="K96" s="78">
        <v>28.5</v>
      </c>
      <c r="L96" s="42">
        <v>10.59375</v>
      </c>
      <c r="M96" s="29">
        <f t="shared" si="7"/>
        <v>85</v>
      </c>
      <c r="N96" s="29">
        <f t="shared" si="8"/>
        <v>28.333333333333332</v>
      </c>
      <c r="O96" s="39">
        <v>28.25</v>
      </c>
      <c r="P96" s="54">
        <v>28.5</v>
      </c>
      <c r="Q96" s="58">
        <f t="shared" si="9"/>
        <v>10.84375</v>
      </c>
      <c r="R96" s="29">
        <f t="shared" si="10"/>
        <v>84.5</v>
      </c>
      <c r="S96" s="29">
        <f t="shared" si="11"/>
        <v>28.166666666666668</v>
      </c>
      <c r="T96" s="62">
        <v>28</v>
      </c>
      <c r="U96" s="63">
        <v>28.5</v>
      </c>
      <c r="V96" s="56">
        <f t="shared" si="12"/>
        <v>28.5</v>
      </c>
      <c r="W96" s="15">
        <f t="shared" si="13"/>
        <v>0</v>
      </c>
    </row>
    <row r="97" spans="1:23" ht="12.75">
      <c r="A97" s="15">
        <v>107</v>
      </c>
      <c r="B97" s="25">
        <v>10.09375</v>
      </c>
      <c r="C97" s="67">
        <v>86.8125</v>
      </c>
      <c r="D97" s="67">
        <v>28.9375</v>
      </c>
      <c r="E97" s="22">
        <v>28.9375</v>
      </c>
      <c r="F97" s="48">
        <v>28.9375</v>
      </c>
      <c r="G97" s="71">
        <v>10.34375</v>
      </c>
      <c r="H97" s="33">
        <v>86.3125</v>
      </c>
      <c r="I97" s="33">
        <v>28.770833333333332</v>
      </c>
      <c r="J97" s="77">
        <v>28.75</v>
      </c>
      <c r="K97" s="78">
        <v>28.8125</v>
      </c>
      <c r="L97" s="42">
        <v>10.59375</v>
      </c>
      <c r="M97" s="29">
        <f t="shared" si="7"/>
        <v>85.8125</v>
      </c>
      <c r="N97" s="29">
        <f t="shared" si="8"/>
        <v>28.604166666666668</v>
      </c>
      <c r="O97" s="39">
        <v>28.5</v>
      </c>
      <c r="P97" s="54">
        <v>28.8215</v>
      </c>
      <c r="Q97" s="58">
        <f t="shared" si="9"/>
        <v>10.84375</v>
      </c>
      <c r="R97" s="29">
        <f t="shared" si="10"/>
        <v>85.3125</v>
      </c>
      <c r="S97" s="29">
        <f t="shared" si="11"/>
        <v>28.4375</v>
      </c>
      <c r="T97" s="62">
        <v>28.4375</v>
      </c>
      <c r="U97" s="63">
        <f>T97</f>
        <v>28.4375</v>
      </c>
      <c r="V97" s="56">
        <f t="shared" si="12"/>
        <v>28.4375</v>
      </c>
      <c r="W97" s="15">
        <f t="shared" si="13"/>
        <v>0</v>
      </c>
    </row>
    <row r="98" spans="1:23" ht="12.75">
      <c r="A98" s="15">
        <v>107.1875</v>
      </c>
      <c r="B98" s="25">
        <v>10.09375</v>
      </c>
      <c r="C98" s="67">
        <v>87</v>
      </c>
      <c r="D98" s="67">
        <v>29</v>
      </c>
      <c r="E98" s="22">
        <v>29</v>
      </c>
      <c r="F98" s="48">
        <v>29</v>
      </c>
      <c r="G98" s="71">
        <v>10.34375</v>
      </c>
      <c r="H98" s="33">
        <v>86.5</v>
      </c>
      <c r="I98" s="33">
        <v>28.833333333333332</v>
      </c>
      <c r="J98" s="77">
        <v>28.75</v>
      </c>
      <c r="K98" s="78">
        <v>29</v>
      </c>
      <c r="L98" s="42">
        <v>10.59375</v>
      </c>
      <c r="M98" s="29">
        <f t="shared" si="7"/>
        <v>86</v>
      </c>
      <c r="N98" s="29">
        <f t="shared" si="8"/>
        <v>28.666666666666668</v>
      </c>
      <c r="O98" s="39">
        <v>28.5</v>
      </c>
      <c r="P98" s="54">
        <v>29</v>
      </c>
      <c r="Q98" s="58">
        <f t="shared" si="9"/>
        <v>10.84375</v>
      </c>
      <c r="R98" s="29">
        <f t="shared" si="10"/>
        <v>85.5</v>
      </c>
      <c r="S98" s="29">
        <f t="shared" si="11"/>
        <v>28.5</v>
      </c>
      <c r="T98" s="62">
        <v>28.5</v>
      </c>
      <c r="U98" s="63">
        <v>28.5</v>
      </c>
      <c r="V98" s="56">
        <f t="shared" si="12"/>
        <v>28.5</v>
      </c>
      <c r="W98" s="15">
        <f t="shared" si="13"/>
        <v>0</v>
      </c>
    </row>
    <row r="99" spans="1:23" ht="12.75">
      <c r="A99" s="15">
        <v>108</v>
      </c>
      <c r="B99" s="25">
        <v>10.09375</v>
      </c>
      <c r="C99" s="67">
        <v>87.8125</v>
      </c>
      <c r="D99" s="67">
        <v>29.270833333333332</v>
      </c>
      <c r="E99" s="22">
        <v>29.1875</v>
      </c>
      <c r="F99" s="48">
        <v>29.4375</v>
      </c>
      <c r="G99" s="71">
        <v>10.34375</v>
      </c>
      <c r="H99" s="33">
        <v>87.3125</v>
      </c>
      <c r="I99" s="33">
        <v>29.104166666666668</v>
      </c>
      <c r="J99" s="77">
        <v>29</v>
      </c>
      <c r="K99" s="78">
        <v>29.3125</v>
      </c>
      <c r="L99" s="42">
        <v>10.59375</v>
      </c>
      <c r="M99" s="29">
        <f t="shared" si="7"/>
        <v>86.8125</v>
      </c>
      <c r="N99" s="29">
        <f t="shared" si="8"/>
        <v>28.9375</v>
      </c>
      <c r="O99" s="39">
        <v>29</v>
      </c>
      <c r="P99" s="54">
        <v>28.8125</v>
      </c>
      <c r="Q99" s="58">
        <f t="shared" si="9"/>
        <v>10.84375</v>
      </c>
      <c r="R99" s="29">
        <f t="shared" si="10"/>
        <v>86.3125</v>
      </c>
      <c r="S99" s="29">
        <f t="shared" si="11"/>
        <v>28.770833333333332</v>
      </c>
      <c r="T99" s="62">
        <v>28.75</v>
      </c>
      <c r="U99" s="63">
        <v>28.8125</v>
      </c>
      <c r="V99" s="56">
        <f t="shared" si="12"/>
        <v>28.8125</v>
      </c>
      <c r="W99" s="15">
        <f t="shared" si="13"/>
        <v>0</v>
      </c>
    </row>
    <row r="100" spans="1:23" ht="12.75">
      <c r="A100" s="15">
        <v>108.1875</v>
      </c>
      <c r="B100" s="25">
        <v>10.09375</v>
      </c>
      <c r="C100" s="67">
        <v>88</v>
      </c>
      <c r="D100" s="67">
        <v>29.333333333333332</v>
      </c>
      <c r="E100" s="22">
        <v>29.25</v>
      </c>
      <c r="F100" s="48">
        <v>29.5</v>
      </c>
      <c r="G100" s="71">
        <v>10.34375</v>
      </c>
      <c r="H100" s="33">
        <v>87.5</v>
      </c>
      <c r="I100" s="33">
        <v>29.166666666666668</v>
      </c>
      <c r="J100" s="77">
        <v>29</v>
      </c>
      <c r="K100" s="78">
        <v>29.5</v>
      </c>
      <c r="L100" s="42">
        <v>10.59375</v>
      </c>
      <c r="M100" s="29">
        <f t="shared" si="7"/>
        <v>87</v>
      </c>
      <c r="N100" s="29">
        <f t="shared" si="8"/>
        <v>29</v>
      </c>
      <c r="O100" s="39">
        <v>29</v>
      </c>
      <c r="P100" s="54">
        <v>29</v>
      </c>
      <c r="Q100" s="58">
        <f t="shared" si="9"/>
        <v>10.84375</v>
      </c>
      <c r="R100" s="29">
        <f t="shared" si="10"/>
        <v>86.5</v>
      </c>
      <c r="S100" s="29">
        <f t="shared" si="11"/>
        <v>28.833333333333332</v>
      </c>
      <c r="T100" s="62">
        <v>28.75</v>
      </c>
      <c r="U100" s="63">
        <v>29</v>
      </c>
      <c r="V100" s="56">
        <f t="shared" si="12"/>
        <v>29</v>
      </c>
      <c r="W100" s="15">
        <f t="shared" si="13"/>
        <v>0</v>
      </c>
    </row>
    <row r="101" spans="1:23" ht="12.75">
      <c r="A101" s="15">
        <v>109</v>
      </c>
      <c r="B101" s="25">
        <v>10.09375</v>
      </c>
      <c r="C101" s="67">
        <v>88.8125</v>
      </c>
      <c r="D101" s="67">
        <v>29.604166666666668</v>
      </c>
      <c r="E101" s="22">
        <v>29.4375</v>
      </c>
      <c r="F101" s="48">
        <v>29.9375</v>
      </c>
      <c r="G101" s="71">
        <v>10.34375</v>
      </c>
      <c r="H101" s="33">
        <v>88.3125</v>
      </c>
      <c r="I101" s="33">
        <v>29.4375</v>
      </c>
      <c r="J101" s="77">
        <v>29.5</v>
      </c>
      <c r="K101" s="78">
        <v>29.3125</v>
      </c>
      <c r="L101" s="42">
        <v>10.59375</v>
      </c>
      <c r="M101" s="29">
        <f t="shared" si="7"/>
        <v>87.8125</v>
      </c>
      <c r="N101" s="29">
        <f t="shared" si="8"/>
        <v>29.270833333333332</v>
      </c>
      <c r="O101" s="39">
        <v>29.25</v>
      </c>
      <c r="P101" s="54">
        <v>29.3125</v>
      </c>
      <c r="Q101" s="58">
        <f t="shared" si="9"/>
        <v>10.84375</v>
      </c>
      <c r="R101" s="29">
        <f t="shared" si="10"/>
        <v>87.3125</v>
      </c>
      <c r="S101" s="29">
        <f t="shared" si="11"/>
        <v>29.104166666666668</v>
      </c>
      <c r="T101" s="62">
        <v>29</v>
      </c>
      <c r="U101" s="63">
        <v>29.3125</v>
      </c>
      <c r="V101" s="56">
        <f t="shared" si="12"/>
        <v>29.3125</v>
      </c>
      <c r="W101" s="15">
        <f t="shared" si="13"/>
        <v>0</v>
      </c>
    </row>
    <row r="102" spans="1:23" ht="12.75">
      <c r="A102" s="15">
        <v>109.1875</v>
      </c>
      <c r="B102" s="25">
        <v>10.09375</v>
      </c>
      <c r="C102" s="67">
        <v>89</v>
      </c>
      <c r="D102" s="67">
        <v>29.666666666666668</v>
      </c>
      <c r="E102" s="22">
        <v>29.5</v>
      </c>
      <c r="F102" s="48">
        <v>30</v>
      </c>
      <c r="G102" s="71">
        <v>10.34375</v>
      </c>
      <c r="H102" s="33">
        <v>88.5</v>
      </c>
      <c r="I102" s="33">
        <v>29.5</v>
      </c>
      <c r="J102" s="77">
        <v>29.5</v>
      </c>
      <c r="K102" s="78">
        <v>29.5</v>
      </c>
      <c r="L102" s="42">
        <v>10.59375</v>
      </c>
      <c r="M102" s="29">
        <f t="shared" si="7"/>
        <v>88</v>
      </c>
      <c r="N102" s="29">
        <f t="shared" si="8"/>
        <v>29.333333333333332</v>
      </c>
      <c r="O102" s="39">
        <v>29.25</v>
      </c>
      <c r="P102" s="54">
        <v>29.5</v>
      </c>
      <c r="Q102" s="58">
        <f t="shared" si="9"/>
        <v>10.84375</v>
      </c>
      <c r="R102" s="29">
        <f t="shared" si="10"/>
        <v>87.5</v>
      </c>
      <c r="S102" s="29">
        <f t="shared" si="11"/>
        <v>29.166666666666668</v>
      </c>
      <c r="T102" s="62">
        <v>29</v>
      </c>
      <c r="U102" s="63">
        <v>29.5</v>
      </c>
      <c r="V102" s="56">
        <f t="shared" si="12"/>
        <v>29.5</v>
      </c>
      <c r="W102" s="15">
        <f t="shared" si="13"/>
        <v>0</v>
      </c>
    </row>
    <row r="103" spans="1:23" ht="12.75">
      <c r="A103" s="15">
        <v>110</v>
      </c>
      <c r="B103" s="25">
        <v>10.09375</v>
      </c>
      <c r="C103" s="67">
        <v>89.8125</v>
      </c>
      <c r="D103" s="67">
        <v>29.9375</v>
      </c>
      <c r="E103" s="22">
        <v>29.9375</v>
      </c>
      <c r="F103" s="48">
        <v>29.9375</v>
      </c>
      <c r="G103" s="71">
        <v>10.34375</v>
      </c>
      <c r="H103" s="33">
        <v>89.3125</v>
      </c>
      <c r="I103" s="33">
        <v>29.770833333333332</v>
      </c>
      <c r="J103" s="77">
        <v>29.75</v>
      </c>
      <c r="K103" s="78">
        <v>29.8125</v>
      </c>
      <c r="L103" s="42">
        <v>10.59375</v>
      </c>
      <c r="M103" s="29">
        <f t="shared" si="7"/>
        <v>88.8125</v>
      </c>
      <c r="N103" s="29">
        <f t="shared" si="8"/>
        <v>29.604166666666668</v>
      </c>
      <c r="O103" s="39">
        <v>29.5</v>
      </c>
      <c r="P103" s="54">
        <v>29.8125</v>
      </c>
      <c r="Q103" s="58">
        <f t="shared" si="9"/>
        <v>10.84375</v>
      </c>
      <c r="R103" s="29">
        <f t="shared" si="10"/>
        <v>88.3125</v>
      </c>
      <c r="S103" s="29">
        <f t="shared" si="11"/>
        <v>29.4375</v>
      </c>
      <c r="T103" s="62">
        <v>29.4375</v>
      </c>
      <c r="U103" s="63">
        <f>T103</f>
        <v>29.4375</v>
      </c>
      <c r="V103" s="56">
        <f t="shared" si="12"/>
        <v>29.4375</v>
      </c>
      <c r="W103" s="15">
        <f t="shared" si="13"/>
        <v>0</v>
      </c>
    </row>
    <row r="104" spans="1:23" ht="12.75">
      <c r="A104" s="15">
        <v>110.1875</v>
      </c>
      <c r="B104" s="25">
        <v>10.09375</v>
      </c>
      <c r="C104" s="67">
        <v>90</v>
      </c>
      <c r="D104" s="67">
        <v>30</v>
      </c>
      <c r="E104" s="22">
        <v>30</v>
      </c>
      <c r="F104" s="48">
        <v>30</v>
      </c>
      <c r="G104" s="71">
        <v>10.34375</v>
      </c>
      <c r="H104" s="33">
        <v>89.5</v>
      </c>
      <c r="I104" s="33">
        <v>29.833333333333332</v>
      </c>
      <c r="J104" s="77">
        <v>29.75</v>
      </c>
      <c r="K104" s="78">
        <v>30</v>
      </c>
      <c r="L104" s="42">
        <v>10.59375</v>
      </c>
      <c r="M104" s="29">
        <f t="shared" si="7"/>
        <v>89</v>
      </c>
      <c r="N104" s="29">
        <f t="shared" si="8"/>
        <v>29.666666666666668</v>
      </c>
      <c r="O104" s="39">
        <v>29.5</v>
      </c>
      <c r="P104" s="54">
        <v>30</v>
      </c>
      <c r="Q104" s="58">
        <f t="shared" si="9"/>
        <v>10.84375</v>
      </c>
      <c r="R104" s="29">
        <f t="shared" si="10"/>
        <v>88.5</v>
      </c>
      <c r="S104" s="29">
        <f t="shared" si="11"/>
        <v>29.5</v>
      </c>
      <c r="T104" s="62">
        <v>29.5</v>
      </c>
      <c r="U104" s="63">
        <v>29.5</v>
      </c>
      <c r="V104" s="56">
        <f t="shared" si="12"/>
        <v>29.5</v>
      </c>
      <c r="W104" s="15">
        <f t="shared" si="13"/>
        <v>0</v>
      </c>
    </row>
    <row r="105" spans="1:23" ht="12.75">
      <c r="A105" s="15">
        <v>111</v>
      </c>
      <c r="B105" s="25">
        <v>10.09375</v>
      </c>
      <c r="C105" s="67">
        <v>90.8125</v>
      </c>
      <c r="D105" s="67">
        <v>30.270833333333332</v>
      </c>
      <c r="E105" s="22">
        <v>30.1875</v>
      </c>
      <c r="F105" s="48">
        <v>30.4375</v>
      </c>
      <c r="G105" s="71">
        <v>10.34375</v>
      </c>
      <c r="H105" s="33">
        <v>90.3125</v>
      </c>
      <c r="I105" s="33">
        <v>30.104166666666668</v>
      </c>
      <c r="J105" s="77">
        <v>30</v>
      </c>
      <c r="K105" s="78">
        <v>30.3125</v>
      </c>
      <c r="L105" s="42">
        <v>10.59375</v>
      </c>
      <c r="M105" s="29">
        <f t="shared" si="7"/>
        <v>89.8125</v>
      </c>
      <c r="N105" s="29">
        <f t="shared" si="8"/>
        <v>29.9375</v>
      </c>
      <c r="O105" s="39">
        <v>30</v>
      </c>
      <c r="P105" s="54">
        <v>29.8125</v>
      </c>
      <c r="Q105" s="58">
        <f t="shared" si="9"/>
        <v>10.84375</v>
      </c>
      <c r="R105" s="29">
        <f t="shared" si="10"/>
        <v>89.3125</v>
      </c>
      <c r="S105" s="29">
        <f t="shared" si="11"/>
        <v>29.770833333333332</v>
      </c>
      <c r="T105" s="62">
        <v>29.75</v>
      </c>
      <c r="U105" s="63">
        <v>29.8125</v>
      </c>
      <c r="V105" s="56">
        <f t="shared" si="12"/>
        <v>29.8125</v>
      </c>
      <c r="W105" s="15">
        <f t="shared" si="13"/>
        <v>0</v>
      </c>
    </row>
    <row r="106" spans="1:23" ht="12.75">
      <c r="A106" s="15">
        <v>111.1875</v>
      </c>
      <c r="B106" s="25">
        <v>10.09375</v>
      </c>
      <c r="C106" s="67">
        <v>91</v>
      </c>
      <c r="D106" s="67">
        <v>30.333333333333332</v>
      </c>
      <c r="E106" s="22">
        <v>30.25</v>
      </c>
      <c r="F106" s="48">
        <v>30.5</v>
      </c>
      <c r="G106" s="71">
        <v>10.34375</v>
      </c>
      <c r="H106" s="33">
        <v>90.5</v>
      </c>
      <c r="I106" s="33">
        <v>30.166666666666668</v>
      </c>
      <c r="J106" s="77">
        <v>30</v>
      </c>
      <c r="K106" s="78">
        <v>30.5</v>
      </c>
      <c r="L106" s="42">
        <v>10.59375</v>
      </c>
      <c r="M106" s="29">
        <f t="shared" si="7"/>
        <v>90</v>
      </c>
      <c r="N106" s="29">
        <f t="shared" si="8"/>
        <v>30</v>
      </c>
      <c r="O106" s="39">
        <v>30</v>
      </c>
      <c r="P106" s="54">
        <v>30</v>
      </c>
      <c r="Q106" s="58">
        <f t="shared" si="9"/>
        <v>10.84375</v>
      </c>
      <c r="R106" s="29">
        <f t="shared" si="10"/>
        <v>89.5</v>
      </c>
      <c r="S106" s="29">
        <f t="shared" si="11"/>
        <v>29.833333333333332</v>
      </c>
      <c r="T106" s="62">
        <v>29.75</v>
      </c>
      <c r="U106" s="63">
        <v>30</v>
      </c>
      <c r="V106" s="56">
        <f t="shared" si="12"/>
        <v>30</v>
      </c>
      <c r="W106" s="15">
        <f t="shared" si="13"/>
        <v>0</v>
      </c>
    </row>
    <row r="107" spans="1:23" ht="12.75">
      <c r="A107" s="15">
        <v>112</v>
      </c>
      <c r="B107" s="25">
        <v>10.09375</v>
      </c>
      <c r="C107" s="67">
        <v>91.8125</v>
      </c>
      <c r="D107" s="67">
        <v>30.604166666666668</v>
      </c>
      <c r="E107" s="22">
        <v>30.4375</v>
      </c>
      <c r="F107" s="48">
        <v>30.9375</v>
      </c>
      <c r="G107" s="71">
        <v>10.34375</v>
      </c>
      <c r="H107" s="33">
        <v>91.3125</v>
      </c>
      <c r="I107" s="33">
        <v>30.4375</v>
      </c>
      <c r="J107" s="77">
        <v>30.5</v>
      </c>
      <c r="K107" s="78">
        <v>30.3125</v>
      </c>
      <c r="L107" s="42">
        <v>10.59375</v>
      </c>
      <c r="M107" s="29">
        <f t="shared" si="7"/>
        <v>90.8125</v>
      </c>
      <c r="N107" s="29">
        <f t="shared" si="8"/>
        <v>30.270833333333332</v>
      </c>
      <c r="O107" s="39">
        <v>30.25</v>
      </c>
      <c r="P107" s="54">
        <v>30.3125</v>
      </c>
      <c r="Q107" s="58">
        <f t="shared" si="9"/>
        <v>10.84375</v>
      </c>
      <c r="R107" s="29">
        <f t="shared" si="10"/>
        <v>90.3125</v>
      </c>
      <c r="S107" s="29">
        <f t="shared" si="11"/>
        <v>30.104166666666668</v>
      </c>
      <c r="T107" s="62">
        <v>30</v>
      </c>
      <c r="U107" s="63">
        <v>31.3125</v>
      </c>
      <c r="V107" s="56">
        <f t="shared" si="12"/>
        <v>30.3125</v>
      </c>
      <c r="W107" s="15">
        <f t="shared" si="13"/>
        <v>-1</v>
      </c>
    </row>
    <row r="108" spans="1:23" ht="12.75">
      <c r="A108" s="15">
        <v>112.1875</v>
      </c>
      <c r="B108" s="25">
        <v>10.09375</v>
      </c>
      <c r="C108" s="67">
        <v>92</v>
      </c>
      <c r="D108" s="67">
        <v>30.666666666666668</v>
      </c>
      <c r="E108" s="22">
        <v>30.5</v>
      </c>
      <c r="F108" s="48">
        <v>31</v>
      </c>
      <c r="G108" s="71">
        <v>10.34375</v>
      </c>
      <c r="H108" s="33">
        <v>91.5</v>
      </c>
      <c r="I108" s="33">
        <v>30.5</v>
      </c>
      <c r="J108" s="77">
        <v>30.5</v>
      </c>
      <c r="K108" s="78">
        <v>30.5</v>
      </c>
      <c r="L108" s="42">
        <v>10.59375</v>
      </c>
      <c r="M108" s="29">
        <f t="shared" si="7"/>
        <v>91</v>
      </c>
      <c r="N108" s="29">
        <f t="shared" si="8"/>
        <v>30.333333333333332</v>
      </c>
      <c r="O108" s="39">
        <v>30.25</v>
      </c>
      <c r="P108" s="54">
        <v>30.5</v>
      </c>
      <c r="Q108" s="58">
        <f t="shared" si="9"/>
        <v>10.84375</v>
      </c>
      <c r="R108" s="29">
        <f t="shared" si="10"/>
        <v>90.5</v>
      </c>
      <c r="S108" s="29">
        <f t="shared" si="11"/>
        <v>30.166666666666668</v>
      </c>
      <c r="T108" s="62">
        <v>30</v>
      </c>
      <c r="U108" s="63">
        <v>30.5</v>
      </c>
      <c r="V108" s="56">
        <f t="shared" si="12"/>
        <v>30.5</v>
      </c>
      <c r="W108" s="15">
        <f t="shared" si="13"/>
        <v>0</v>
      </c>
    </row>
    <row r="109" spans="1:23" ht="12.75">
      <c r="A109" s="15">
        <v>113</v>
      </c>
      <c r="B109" s="25">
        <v>10.09375</v>
      </c>
      <c r="C109" s="67">
        <v>92.8125</v>
      </c>
      <c r="D109" s="67">
        <v>30.9375</v>
      </c>
      <c r="E109" s="22">
        <v>30.9375</v>
      </c>
      <c r="F109" s="48">
        <v>30.9375</v>
      </c>
      <c r="G109" s="71">
        <v>10.34375</v>
      </c>
      <c r="H109" s="33">
        <v>92.3125</v>
      </c>
      <c r="I109" s="33">
        <v>30.770833333333332</v>
      </c>
      <c r="J109" s="77">
        <v>30.75</v>
      </c>
      <c r="K109" s="78">
        <v>30.8125</v>
      </c>
      <c r="L109" s="42">
        <v>10.59375</v>
      </c>
      <c r="M109" s="29">
        <f t="shared" si="7"/>
        <v>91.8125</v>
      </c>
      <c r="N109" s="29">
        <f t="shared" si="8"/>
        <v>30.604166666666668</v>
      </c>
      <c r="O109" s="39">
        <v>30.5</v>
      </c>
      <c r="P109" s="54">
        <v>30.8125</v>
      </c>
      <c r="Q109" s="58">
        <f t="shared" si="9"/>
        <v>10.84375</v>
      </c>
      <c r="R109" s="29">
        <f t="shared" si="10"/>
        <v>91.3125</v>
      </c>
      <c r="S109" s="29">
        <f t="shared" si="11"/>
        <v>30.4375</v>
      </c>
      <c r="T109" s="62">
        <v>30.4375</v>
      </c>
      <c r="U109" s="63">
        <f>T109</f>
        <v>30.4375</v>
      </c>
      <c r="V109" s="56">
        <f t="shared" si="12"/>
        <v>30.4375</v>
      </c>
      <c r="W109" s="15">
        <f t="shared" si="13"/>
        <v>0</v>
      </c>
    </row>
    <row r="110" spans="1:23" ht="12.75">
      <c r="A110" s="15">
        <v>113.1875</v>
      </c>
      <c r="B110" s="25">
        <v>10.09375</v>
      </c>
      <c r="C110" s="67">
        <v>93</v>
      </c>
      <c r="D110" s="67">
        <v>31</v>
      </c>
      <c r="E110" s="22">
        <v>31</v>
      </c>
      <c r="F110" s="48">
        <v>31</v>
      </c>
      <c r="G110" s="71">
        <v>10.34375</v>
      </c>
      <c r="H110" s="33">
        <v>92.5</v>
      </c>
      <c r="I110" s="33">
        <v>30.833333333333332</v>
      </c>
      <c r="J110" s="77">
        <v>30.75</v>
      </c>
      <c r="K110" s="78">
        <v>31</v>
      </c>
      <c r="L110" s="42">
        <v>10.59375</v>
      </c>
      <c r="M110" s="29">
        <f t="shared" si="7"/>
        <v>92</v>
      </c>
      <c r="N110" s="29">
        <f t="shared" si="8"/>
        <v>30.666666666666668</v>
      </c>
      <c r="O110" s="39">
        <v>30.5</v>
      </c>
      <c r="P110" s="54">
        <v>31</v>
      </c>
      <c r="Q110" s="58">
        <f t="shared" si="9"/>
        <v>10.84375</v>
      </c>
      <c r="R110" s="29">
        <f t="shared" si="10"/>
        <v>91.5</v>
      </c>
      <c r="S110" s="29">
        <f t="shared" si="11"/>
        <v>30.5</v>
      </c>
      <c r="T110" s="62">
        <v>30.5</v>
      </c>
      <c r="U110" s="63">
        <v>30.5</v>
      </c>
      <c r="V110" s="56">
        <f t="shared" si="12"/>
        <v>30.5</v>
      </c>
      <c r="W110" s="15">
        <f t="shared" si="13"/>
        <v>0</v>
      </c>
    </row>
    <row r="111" spans="1:23" ht="12.75">
      <c r="A111" s="15">
        <v>114</v>
      </c>
      <c r="B111" s="25">
        <v>10.09375</v>
      </c>
      <c r="C111" s="67">
        <v>93.8125</v>
      </c>
      <c r="D111" s="67">
        <v>31.270833333333332</v>
      </c>
      <c r="E111" s="22">
        <v>31.1875</v>
      </c>
      <c r="F111" s="48">
        <v>31.4375</v>
      </c>
      <c r="G111" s="71">
        <v>10.34375</v>
      </c>
      <c r="H111" s="33">
        <v>93.3125</v>
      </c>
      <c r="I111" s="33">
        <v>31.104166666666668</v>
      </c>
      <c r="J111" s="77">
        <v>31</v>
      </c>
      <c r="K111" s="78">
        <v>31.3125</v>
      </c>
      <c r="L111" s="42">
        <v>10.59375</v>
      </c>
      <c r="M111" s="29">
        <f t="shared" si="7"/>
        <v>92.8125</v>
      </c>
      <c r="N111" s="29">
        <f t="shared" si="8"/>
        <v>30.9375</v>
      </c>
      <c r="O111" s="39">
        <v>31</v>
      </c>
      <c r="P111" s="54">
        <v>30.8125</v>
      </c>
      <c r="Q111" s="58">
        <f t="shared" si="9"/>
        <v>10.84375</v>
      </c>
      <c r="R111" s="29">
        <f t="shared" si="10"/>
        <v>92.3125</v>
      </c>
      <c r="S111" s="29">
        <f t="shared" si="11"/>
        <v>30.770833333333332</v>
      </c>
      <c r="T111" s="62">
        <v>30.75</v>
      </c>
      <c r="U111" s="63">
        <v>30.8125</v>
      </c>
      <c r="V111" s="56">
        <f t="shared" si="12"/>
        <v>30.8125</v>
      </c>
      <c r="W111" s="15">
        <f t="shared" si="13"/>
        <v>0</v>
      </c>
    </row>
    <row r="112" spans="1:23" ht="12.75">
      <c r="A112" s="15">
        <v>114.1875</v>
      </c>
      <c r="B112" s="25">
        <v>10.09375</v>
      </c>
      <c r="C112" s="67">
        <v>94</v>
      </c>
      <c r="D112" s="67">
        <v>31.333333333333332</v>
      </c>
      <c r="E112" s="22">
        <v>31.25</v>
      </c>
      <c r="F112" s="48">
        <v>31.5</v>
      </c>
      <c r="G112" s="71">
        <v>10.34375</v>
      </c>
      <c r="H112" s="33">
        <v>93.5</v>
      </c>
      <c r="I112" s="33">
        <v>31.166666666666668</v>
      </c>
      <c r="J112" s="77">
        <v>31</v>
      </c>
      <c r="K112" s="78">
        <v>31.5</v>
      </c>
      <c r="L112" s="42">
        <v>10.59375</v>
      </c>
      <c r="M112" s="29">
        <f t="shared" si="7"/>
        <v>93</v>
      </c>
      <c r="N112" s="29">
        <f t="shared" si="8"/>
        <v>31</v>
      </c>
      <c r="O112" s="39">
        <v>31</v>
      </c>
      <c r="P112" s="54">
        <v>31</v>
      </c>
      <c r="Q112" s="58">
        <f t="shared" si="9"/>
        <v>10.84375</v>
      </c>
      <c r="R112" s="29">
        <f t="shared" si="10"/>
        <v>92.5</v>
      </c>
      <c r="S112" s="29">
        <f t="shared" si="11"/>
        <v>30.833333333333332</v>
      </c>
      <c r="T112" s="62">
        <v>30.75</v>
      </c>
      <c r="U112" s="63">
        <v>31</v>
      </c>
      <c r="V112" s="56">
        <f t="shared" si="12"/>
        <v>31</v>
      </c>
      <c r="W112" s="15">
        <f t="shared" si="13"/>
        <v>0</v>
      </c>
    </row>
    <row r="113" spans="1:23" ht="12.75">
      <c r="A113" s="15">
        <v>115</v>
      </c>
      <c r="B113" s="25">
        <v>10.09375</v>
      </c>
      <c r="C113" s="67">
        <v>94.8125</v>
      </c>
      <c r="D113" s="67">
        <v>31.604166666666668</v>
      </c>
      <c r="E113" s="22">
        <v>31.4375</v>
      </c>
      <c r="F113" s="48">
        <v>31.9375</v>
      </c>
      <c r="G113" s="71">
        <v>10.34375</v>
      </c>
      <c r="H113" s="33">
        <v>94.3125</v>
      </c>
      <c r="I113" s="33">
        <v>31.4375</v>
      </c>
      <c r="J113" s="77">
        <v>31.5</v>
      </c>
      <c r="K113" s="78">
        <v>31.3125</v>
      </c>
      <c r="L113" s="42">
        <v>10.59375</v>
      </c>
      <c r="M113" s="29">
        <f t="shared" si="7"/>
        <v>93.8125</v>
      </c>
      <c r="N113" s="29">
        <f t="shared" si="8"/>
        <v>31.270833333333332</v>
      </c>
      <c r="O113" s="39">
        <v>31.25</v>
      </c>
      <c r="P113" s="54">
        <v>31.3125</v>
      </c>
      <c r="Q113" s="58">
        <f t="shared" si="9"/>
        <v>10.84375</v>
      </c>
      <c r="R113" s="29">
        <f t="shared" si="10"/>
        <v>93.3125</v>
      </c>
      <c r="S113" s="29">
        <f t="shared" si="11"/>
        <v>31.104166666666668</v>
      </c>
      <c r="T113" s="62">
        <v>31</v>
      </c>
      <c r="U113" s="63">
        <v>31.3125</v>
      </c>
      <c r="V113" s="56">
        <f t="shared" si="12"/>
        <v>31.3125</v>
      </c>
      <c r="W113" s="15">
        <f t="shared" si="13"/>
        <v>0</v>
      </c>
    </row>
    <row r="114" spans="1:23" ht="12.75">
      <c r="A114" s="15">
        <v>115.1875</v>
      </c>
      <c r="B114" s="25">
        <v>10.09375</v>
      </c>
      <c r="C114" s="67">
        <v>95</v>
      </c>
      <c r="D114" s="67">
        <v>31.666666666666668</v>
      </c>
      <c r="E114" s="22">
        <v>31.5</v>
      </c>
      <c r="F114" s="48">
        <v>32</v>
      </c>
      <c r="G114" s="71">
        <v>10.34375</v>
      </c>
      <c r="H114" s="33">
        <v>94.5</v>
      </c>
      <c r="I114" s="33">
        <v>31.5</v>
      </c>
      <c r="J114" s="77">
        <v>31.5</v>
      </c>
      <c r="K114" s="78">
        <v>31.5</v>
      </c>
      <c r="L114" s="42">
        <v>10.59375</v>
      </c>
      <c r="M114" s="29">
        <f t="shared" si="7"/>
        <v>94</v>
      </c>
      <c r="N114" s="29">
        <f t="shared" si="8"/>
        <v>31.333333333333332</v>
      </c>
      <c r="O114" s="39">
        <v>31.25</v>
      </c>
      <c r="P114" s="54">
        <v>31.5</v>
      </c>
      <c r="Q114" s="58">
        <f t="shared" si="9"/>
        <v>10.84375</v>
      </c>
      <c r="R114" s="29">
        <f t="shared" si="10"/>
        <v>93.5</v>
      </c>
      <c r="S114" s="29">
        <f t="shared" si="11"/>
        <v>31.166666666666668</v>
      </c>
      <c r="T114" s="62">
        <v>31</v>
      </c>
      <c r="U114" s="63">
        <v>31.5</v>
      </c>
      <c r="V114" s="56">
        <f t="shared" si="12"/>
        <v>31.5</v>
      </c>
      <c r="W114" s="15">
        <f t="shared" si="13"/>
        <v>0</v>
      </c>
    </row>
    <row r="115" spans="1:23" ht="12.75">
      <c r="A115" s="15">
        <v>116</v>
      </c>
      <c r="B115" s="25">
        <v>10.09375</v>
      </c>
      <c r="C115" s="67">
        <v>95.8125</v>
      </c>
      <c r="D115" s="67">
        <v>31.9375</v>
      </c>
      <c r="E115" s="22">
        <v>31.9375</v>
      </c>
      <c r="F115" s="48">
        <v>31.9375</v>
      </c>
      <c r="G115" s="71">
        <v>10.34375</v>
      </c>
      <c r="H115" s="33">
        <v>95.3125</v>
      </c>
      <c r="I115" s="33">
        <v>31.770833333333332</v>
      </c>
      <c r="J115" s="77">
        <v>31.75</v>
      </c>
      <c r="K115" s="78">
        <v>31.8125</v>
      </c>
      <c r="L115" s="42">
        <v>10.59375</v>
      </c>
      <c r="M115" s="29">
        <f t="shared" si="7"/>
        <v>94.8125</v>
      </c>
      <c r="N115" s="29">
        <f t="shared" si="8"/>
        <v>31.604166666666668</v>
      </c>
      <c r="O115" s="39">
        <v>31.5</v>
      </c>
      <c r="P115" s="54">
        <v>31.8125</v>
      </c>
      <c r="Q115" s="58">
        <f t="shared" si="9"/>
        <v>10.84375</v>
      </c>
      <c r="R115" s="29">
        <f t="shared" si="10"/>
        <v>94.3125</v>
      </c>
      <c r="S115" s="29">
        <f t="shared" si="11"/>
        <v>31.4375</v>
      </c>
      <c r="T115" s="62">
        <v>31.4375</v>
      </c>
      <c r="U115" s="63">
        <f>T115</f>
        <v>31.4375</v>
      </c>
      <c r="V115" s="56">
        <f t="shared" si="12"/>
        <v>31.4375</v>
      </c>
      <c r="W115" s="15">
        <f t="shared" si="13"/>
        <v>0</v>
      </c>
    </row>
    <row r="116" spans="1:23" ht="12.75">
      <c r="A116" s="15">
        <v>116.1875</v>
      </c>
      <c r="B116" s="25">
        <v>10.09375</v>
      </c>
      <c r="C116" s="67">
        <v>96</v>
      </c>
      <c r="D116" s="67">
        <v>32</v>
      </c>
      <c r="E116" s="22">
        <v>32</v>
      </c>
      <c r="F116" s="48">
        <v>32</v>
      </c>
      <c r="G116" s="71">
        <v>10.34375</v>
      </c>
      <c r="H116" s="33">
        <v>95.5</v>
      </c>
      <c r="I116" s="33">
        <v>31.833333333333332</v>
      </c>
      <c r="J116" s="77">
        <v>31.75</v>
      </c>
      <c r="K116" s="78">
        <v>32</v>
      </c>
      <c r="L116" s="42">
        <v>10.59375</v>
      </c>
      <c r="M116" s="29">
        <f t="shared" si="7"/>
        <v>95</v>
      </c>
      <c r="N116" s="29">
        <f t="shared" si="8"/>
        <v>31.666666666666668</v>
      </c>
      <c r="O116" s="39">
        <v>31.5</v>
      </c>
      <c r="P116" s="54">
        <v>32</v>
      </c>
      <c r="Q116" s="58">
        <f t="shared" si="9"/>
        <v>10.84375</v>
      </c>
      <c r="R116" s="29">
        <f t="shared" si="10"/>
        <v>94.5</v>
      </c>
      <c r="S116" s="29">
        <f t="shared" si="11"/>
        <v>31.5</v>
      </c>
      <c r="T116" s="62">
        <v>31.5</v>
      </c>
      <c r="U116" s="63">
        <v>31.5</v>
      </c>
      <c r="V116" s="56">
        <f t="shared" si="12"/>
        <v>31.5</v>
      </c>
      <c r="W116" s="15">
        <f t="shared" si="13"/>
        <v>0</v>
      </c>
    </row>
    <row r="117" spans="1:23" ht="12.75">
      <c r="A117" s="15">
        <v>117</v>
      </c>
      <c r="B117" s="25">
        <v>10.09375</v>
      </c>
      <c r="C117" s="67">
        <v>96.8125</v>
      </c>
      <c r="D117" s="67">
        <v>32.270833333333336</v>
      </c>
      <c r="E117" s="22">
        <v>32.1875</v>
      </c>
      <c r="F117" s="48">
        <v>32.4375</v>
      </c>
      <c r="G117" s="71">
        <v>10.34375</v>
      </c>
      <c r="H117" s="33">
        <v>96.3125</v>
      </c>
      <c r="I117" s="33">
        <v>32.104166666666664</v>
      </c>
      <c r="J117" s="77">
        <v>32</v>
      </c>
      <c r="K117" s="78">
        <v>32.3125</v>
      </c>
      <c r="L117" s="42">
        <v>10.59375</v>
      </c>
      <c r="M117" s="29">
        <f t="shared" si="7"/>
        <v>95.8125</v>
      </c>
      <c r="N117" s="29">
        <f t="shared" si="8"/>
        <v>31.9375</v>
      </c>
      <c r="O117" s="39">
        <v>32</v>
      </c>
      <c r="P117" s="54">
        <v>31.8215</v>
      </c>
      <c r="Q117" s="58">
        <f t="shared" si="9"/>
        <v>10.84375</v>
      </c>
      <c r="R117" s="29">
        <f t="shared" si="10"/>
        <v>95.3125</v>
      </c>
      <c r="S117" s="29">
        <f t="shared" si="11"/>
        <v>31.770833333333332</v>
      </c>
      <c r="T117" s="62">
        <v>31.75</v>
      </c>
      <c r="U117" s="63">
        <v>31.8125</v>
      </c>
      <c r="V117" s="56">
        <f t="shared" si="12"/>
        <v>31.8125</v>
      </c>
      <c r="W117" s="15">
        <f t="shared" si="13"/>
        <v>0</v>
      </c>
    </row>
    <row r="118" spans="1:23" ht="12.75">
      <c r="A118" s="15">
        <v>117.1875</v>
      </c>
      <c r="B118" s="25">
        <v>10.09375</v>
      </c>
      <c r="C118" s="67">
        <v>97</v>
      </c>
      <c r="D118" s="67">
        <v>32.333333333333336</v>
      </c>
      <c r="E118" s="22">
        <v>32.25</v>
      </c>
      <c r="F118" s="48">
        <v>32.5</v>
      </c>
      <c r="G118" s="71">
        <v>10.34375</v>
      </c>
      <c r="H118" s="33">
        <v>96.5</v>
      </c>
      <c r="I118" s="33">
        <v>32.166666666666664</v>
      </c>
      <c r="J118" s="77">
        <v>32</v>
      </c>
      <c r="K118" s="78">
        <v>32.5</v>
      </c>
      <c r="L118" s="42">
        <v>10.59375</v>
      </c>
      <c r="M118" s="29">
        <f t="shared" si="7"/>
        <v>96</v>
      </c>
      <c r="N118" s="29">
        <f t="shared" si="8"/>
        <v>32</v>
      </c>
      <c r="O118" s="39">
        <v>32</v>
      </c>
      <c r="P118" s="54">
        <v>32</v>
      </c>
      <c r="Q118" s="58">
        <f t="shared" si="9"/>
        <v>10.84375</v>
      </c>
      <c r="R118" s="29">
        <f t="shared" si="10"/>
        <v>95.5</v>
      </c>
      <c r="S118" s="29">
        <f t="shared" si="11"/>
        <v>31.833333333333332</v>
      </c>
      <c r="T118" s="62">
        <v>31.75</v>
      </c>
      <c r="U118" s="63">
        <v>32</v>
      </c>
      <c r="V118" s="56">
        <f t="shared" si="12"/>
        <v>32</v>
      </c>
      <c r="W118" s="15">
        <f t="shared" si="13"/>
        <v>0</v>
      </c>
    </row>
    <row r="119" spans="1:23" ht="12.75">
      <c r="A119" s="15">
        <v>118</v>
      </c>
      <c r="B119" s="25">
        <v>10.09375</v>
      </c>
      <c r="C119" s="67">
        <v>97.8125</v>
      </c>
      <c r="D119" s="67">
        <v>32.604166666666664</v>
      </c>
      <c r="E119" s="22">
        <v>32.4375</v>
      </c>
      <c r="F119" s="48">
        <v>32.9375</v>
      </c>
      <c r="G119" s="71">
        <v>10.34375</v>
      </c>
      <c r="H119" s="33">
        <v>97.3125</v>
      </c>
      <c r="I119" s="33">
        <v>32.4375</v>
      </c>
      <c r="J119" s="77">
        <v>32.5</v>
      </c>
      <c r="K119" s="78">
        <v>32.3125</v>
      </c>
      <c r="L119" s="42">
        <v>10.59375</v>
      </c>
      <c r="M119" s="29">
        <f t="shared" si="7"/>
        <v>96.8125</v>
      </c>
      <c r="N119" s="29">
        <f t="shared" si="8"/>
        <v>32.270833333333336</v>
      </c>
      <c r="O119" s="39">
        <v>32.25</v>
      </c>
      <c r="P119" s="54">
        <v>32.3125</v>
      </c>
      <c r="Q119" s="58">
        <f t="shared" si="9"/>
        <v>10.84375</v>
      </c>
      <c r="R119" s="29">
        <f t="shared" si="10"/>
        <v>96.3125</v>
      </c>
      <c r="S119" s="29">
        <f t="shared" si="11"/>
        <v>32.104166666666664</v>
      </c>
      <c r="T119" s="62">
        <v>32</v>
      </c>
      <c r="U119" s="63">
        <v>32.3125</v>
      </c>
      <c r="V119" s="56">
        <f t="shared" si="12"/>
        <v>32.3125</v>
      </c>
      <c r="W119" s="15">
        <f t="shared" si="13"/>
        <v>0</v>
      </c>
    </row>
    <row r="120" spans="1:23" ht="12.75">
      <c r="A120" s="15">
        <v>118.1875</v>
      </c>
      <c r="B120" s="25">
        <v>10.09375</v>
      </c>
      <c r="C120" s="67">
        <v>98</v>
      </c>
      <c r="D120" s="67">
        <v>32.666666666666664</v>
      </c>
      <c r="E120" s="22">
        <v>32.5</v>
      </c>
      <c r="F120" s="48">
        <v>33</v>
      </c>
      <c r="G120" s="71">
        <v>10.34375</v>
      </c>
      <c r="H120" s="33">
        <v>97.5</v>
      </c>
      <c r="I120" s="33">
        <v>32.5</v>
      </c>
      <c r="J120" s="77">
        <v>32.5</v>
      </c>
      <c r="K120" s="78">
        <v>32.5</v>
      </c>
      <c r="L120" s="42">
        <v>10.59375</v>
      </c>
      <c r="M120" s="29">
        <f t="shared" si="7"/>
        <v>97</v>
      </c>
      <c r="N120" s="29">
        <f t="shared" si="8"/>
        <v>32.333333333333336</v>
      </c>
      <c r="O120" s="39">
        <v>32.25</v>
      </c>
      <c r="P120" s="54">
        <v>32.5</v>
      </c>
      <c r="Q120" s="58">
        <f t="shared" si="9"/>
        <v>10.84375</v>
      </c>
      <c r="R120" s="29">
        <f t="shared" si="10"/>
        <v>96.5</v>
      </c>
      <c r="S120" s="29">
        <f t="shared" si="11"/>
        <v>32.166666666666664</v>
      </c>
      <c r="T120" s="62">
        <v>32</v>
      </c>
      <c r="U120" s="63">
        <v>32.5</v>
      </c>
      <c r="V120" s="56">
        <f t="shared" si="12"/>
        <v>32.5</v>
      </c>
      <c r="W120" s="15">
        <f t="shared" si="13"/>
        <v>0</v>
      </c>
    </row>
    <row r="121" spans="1:23" ht="12.75">
      <c r="A121" s="15">
        <v>119</v>
      </c>
      <c r="B121" s="25">
        <v>10.09375</v>
      </c>
      <c r="C121" s="67">
        <v>98.8125</v>
      </c>
      <c r="D121" s="67">
        <v>32.9375</v>
      </c>
      <c r="E121" s="22">
        <v>32.9375</v>
      </c>
      <c r="F121" s="48">
        <v>32.9375</v>
      </c>
      <c r="G121" s="71">
        <v>10.34375</v>
      </c>
      <c r="H121" s="33">
        <v>98.3125</v>
      </c>
      <c r="I121" s="33">
        <v>32.770833333333336</v>
      </c>
      <c r="J121" s="77">
        <v>32.75</v>
      </c>
      <c r="K121" s="78">
        <v>32.8125</v>
      </c>
      <c r="L121" s="42">
        <v>10.59375</v>
      </c>
      <c r="M121" s="29">
        <f t="shared" si="7"/>
        <v>97.8125</v>
      </c>
      <c r="N121" s="29">
        <f t="shared" si="8"/>
        <v>32.604166666666664</v>
      </c>
      <c r="O121" s="39">
        <v>32.5</v>
      </c>
      <c r="P121" s="54">
        <v>32.8125</v>
      </c>
      <c r="Q121" s="58">
        <f t="shared" si="9"/>
        <v>10.84375</v>
      </c>
      <c r="R121" s="29">
        <f t="shared" si="10"/>
        <v>97.3125</v>
      </c>
      <c r="S121" s="29">
        <f t="shared" si="11"/>
        <v>32.4375</v>
      </c>
      <c r="T121" s="62">
        <v>32.4375</v>
      </c>
      <c r="U121" s="63">
        <f>T121</f>
        <v>32.4375</v>
      </c>
      <c r="V121" s="56">
        <f t="shared" si="12"/>
        <v>32.4375</v>
      </c>
      <c r="W121" s="15">
        <f t="shared" si="13"/>
        <v>0</v>
      </c>
    </row>
    <row r="122" spans="1:23" ht="12.75">
      <c r="A122" s="15">
        <v>119.1875</v>
      </c>
      <c r="B122" s="25">
        <v>10.09375</v>
      </c>
      <c r="C122" s="67">
        <v>99</v>
      </c>
      <c r="D122" s="67">
        <v>33</v>
      </c>
      <c r="E122" s="22">
        <v>33</v>
      </c>
      <c r="F122" s="48">
        <v>33</v>
      </c>
      <c r="G122" s="71">
        <v>10.34375</v>
      </c>
      <c r="H122" s="33">
        <v>98.5</v>
      </c>
      <c r="I122" s="33">
        <v>32.833333333333336</v>
      </c>
      <c r="J122" s="77">
        <v>32.75</v>
      </c>
      <c r="K122" s="78">
        <v>33</v>
      </c>
      <c r="L122" s="42">
        <v>10.59375</v>
      </c>
      <c r="M122" s="29">
        <f t="shared" si="7"/>
        <v>98</v>
      </c>
      <c r="N122" s="29">
        <f t="shared" si="8"/>
        <v>32.666666666666664</v>
      </c>
      <c r="O122" s="39">
        <v>32.5</v>
      </c>
      <c r="P122" s="54">
        <v>33</v>
      </c>
      <c r="Q122" s="58">
        <f t="shared" si="9"/>
        <v>10.84375</v>
      </c>
      <c r="R122" s="29">
        <f t="shared" si="10"/>
        <v>97.5</v>
      </c>
      <c r="S122" s="29">
        <f t="shared" si="11"/>
        <v>32.5</v>
      </c>
      <c r="T122" s="62">
        <v>32.5</v>
      </c>
      <c r="U122" s="63">
        <v>32.5</v>
      </c>
      <c r="V122" s="56">
        <f t="shared" si="12"/>
        <v>32.5</v>
      </c>
      <c r="W122" s="15">
        <f t="shared" si="13"/>
        <v>0</v>
      </c>
    </row>
    <row r="123" spans="1:23" ht="12.75">
      <c r="A123" s="15">
        <v>120</v>
      </c>
      <c r="B123" s="25">
        <v>10.09375</v>
      </c>
      <c r="C123" s="67">
        <v>99.8125</v>
      </c>
      <c r="D123" s="67">
        <v>33.270833333333336</v>
      </c>
      <c r="E123" s="22">
        <v>33.1875</v>
      </c>
      <c r="F123" s="48">
        <v>33.4375</v>
      </c>
      <c r="G123" s="71">
        <v>10.34375</v>
      </c>
      <c r="H123" s="33">
        <v>99.3125</v>
      </c>
      <c r="I123" s="33">
        <v>33.104166666666664</v>
      </c>
      <c r="J123" s="77">
        <v>33</v>
      </c>
      <c r="K123" s="78">
        <v>33.3125</v>
      </c>
      <c r="L123" s="42">
        <v>10.59375</v>
      </c>
      <c r="M123" s="29">
        <f t="shared" si="7"/>
        <v>98.8125</v>
      </c>
      <c r="N123" s="29">
        <f t="shared" si="8"/>
        <v>32.9375</v>
      </c>
      <c r="O123" s="39">
        <v>33</v>
      </c>
      <c r="P123" s="54">
        <v>32.8125</v>
      </c>
      <c r="Q123" s="58">
        <f t="shared" si="9"/>
        <v>10.84375</v>
      </c>
      <c r="R123" s="29">
        <f t="shared" si="10"/>
        <v>98.3125</v>
      </c>
      <c r="S123" s="29">
        <f t="shared" si="11"/>
        <v>32.770833333333336</v>
      </c>
      <c r="T123" s="62">
        <v>32.75</v>
      </c>
      <c r="U123" s="63">
        <v>32.8125</v>
      </c>
      <c r="V123" s="56">
        <f t="shared" si="12"/>
        <v>32.8125</v>
      </c>
      <c r="W123" s="15">
        <f t="shared" si="13"/>
        <v>0</v>
      </c>
    </row>
    <row r="124" spans="1:23" ht="13.5" thickBot="1">
      <c r="A124" s="15">
        <v>120.1875</v>
      </c>
      <c r="B124" s="26">
        <v>10.09375</v>
      </c>
      <c r="C124" s="68">
        <v>100</v>
      </c>
      <c r="D124" s="68">
        <v>33.333333333333336</v>
      </c>
      <c r="E124" s="27">
        <v>33.25</v>
      </c>
      <c r="F124" s="49">
        <v>33.5</v>
      </c>
      <c r="G124" s="72">
        <v>10.34375</v>
      </c>
      <c r="H124" s="34">
        <v>99.5</v>
      </c>
      <c r="I124" s="34">
        <v>33.166666666666664</v>
      </c>
      <c r="J124" s="79">
        <v>33</v>
      </c>
      <c r="K124" s="80">
        <v>33.5</v>
      </c>
      <c r="L124" s="43">
        <v>10.59375</v>
      </c>
      <c r="M124" s="44">
        <f t="shared" si="7"/>
        <v>99</v>
      </c>
      <c r="N124" s="44">
        <f t="shared" si="8"/>
        <v>33</v>
      </c>
      <c r="O124" s="46">
        <v>33</v>
      </c>
      <c r="P124" s="55">
        <v>33</v>
      </c>
      <c r="Q124" s="59">
        <f t="shared" si="9"/>
        <v>10.84375</v>
      </c>
      <c r="R124" s="44">
        <f t="shared" si="10"/>
        <v>98.5</v>
      </c>
      <c r="S124" s="44">
        <f t="shared" si="11"/>
        <v>32.833333333333336</v>
      </c>
      <c r="T124" s="64">
        <v>32.75</v>
      </c>
      <c r="U124" s="65">
        <v>33</v>
      </c>
      <c r="V124" s="56">
        <f t="shared" si="12"/>
        <v>33</v>
      </c>
      <c r="W124" s="15">
        <f t="shared" si="13"/>
        <v>0</v>
      </c>
    </row>
  </sheetData>
  <sheetProtection password="E5C0" sheet="1" objects="1" scenarios="1"/>
  <mergeCells count="4">
    <mergeCell ref="B1:F1"/>
    <mergeCell ref="G1:K1"/>
    <mergeCell ref="L1:P1"/>
    <mergeCell ref="Q1:U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35"/>
  </sheetPr>
  <dimension ref="A1:AD129"/>
  <sheetViews>
    <sheetView showGridLines="0" zoomScalePageLayoutView="0" workbookViewId="0" topLeftCell="A1">
      <selection activeCell="AA25" sqref="AA25"/>
    </sheetView>
  </sheetViews>
  <sheetFormatPr defaultColWidth="9.140625" defaultRowHeight="12.75"/>
  <cols>
    <col min="1" max="1" width="6.28125" style="0" customWidth="1"/>
    <col min="2" max="2" width="4.421875" style="0" customWidth="1"/>
    <col min="3" max="3" width="4.140625" style="0" customWidth="1"/>
    <col min="4" max="4" width="5.00390625" style="0" customWidth="1"/>
    <col min="5" max="5" width="4.28125" style="0" customWidth="1"/>
    <col min="6" max="6" width="4.7109375" style="0" customWidth="1"/>
    <col min="7" max="7" width="0.9921875" style="0" customWidth="1"/>
    <col min="8" max="8" width="0.71875" style="0" customWidth="1"/>
    <col min="9" max="9" width="2.421875" style="0" customWidth="1"/>
    <col min="10" max="10" width="1.1484375" style="0" customWidth="1"/>
    <col min="11" max="11" width="4.421875" style="0" customWidth="1"/>
    <col min="12" max="12" width="3.28125" style="0" customWidth="1"/>
    <col min="13" max="13" width="3.7109375" style="0" customWidth="1"/>
    <col min="14" max="14" width="4.140625" style="0" customWidth="1"/>
    <col min="15" max="15" width="5.421875" style="0" customWidth="1"/>
    <col min="16" max="17" width="4.140625" style="0" customWidth="1"/>
    <col min="18" max="18" width="4.28125" style="0" customWidth="1"/>
    <col min="19" max="19" width="3.8515625" style="0" customWidth="1"/>
    <col min="20" max="20" width="0.9921875" style="0" customWidth="1"/>
    <col min="21" max="21" width="3.28125" style="0" customWidth="1"/>
    <col min="22" max="22" width="4.7109375" style="0" customWidth="1"/>
    <col min="23" max="23" width="4.57421875" style="0" customWidth="1"/>
    <col min="24" max="24" width="4.8515625" style="0" customWidth="1"/>
    <col min="26" max="26" width="10.8515625" style="0" customWidth="1"/>
  </cols>
  <sheetData>
    <row r="1" spans="1:30"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7"/>
    </row>
    <row r="2" spans="1:30" ht="16.5" customHeight="1" thickBot="1">
      <c r="A2" s="2"/>
      <c r="B2" s="1"/>
      <c r="C2" s="1"/>
      <c r="D2" s="1"/>
      <c r="E2" s="1"/>
      <c r="F2" s="1"/>
      <c r="G2" s="1"/>
      <c r="H2" s="1"/>
      <c r="I2" s="1"/>
      <c r="J2" s="1"/>
      <c r="K2" s="248">
        <v>335</v>
      </c>
      <c r="L2" s="248"/>
      <c r="M2" s="248"/>
      <c r="N2" s="248"/>
      <c r="O2" s="248"/>
      <c r="P2" s="248"/>
      <c r="Q2" s="248"/>
      <c r="R2" s="248"/>
      <c r="S2" s="248"/>
      <c r="T2" s="1"/>
      <c r="U2" s="1"/>
      <c r="V2" s="1"/>
      <c r="W2" s="259">
        <f>'Config.'!$D$12</f>
        <v>36</v>
      </c>
      <c r="X2" s="246"/>
      <c r="Y2" s="101" t="s">
        <v>85</v>
      </c>
      <c r="Z2" s="1"/>
      <c r="AA2" s="98">
        <f>'Config.'!$D$12+1.25</f>
        <v>37.25</v>
      </c>
      <c r="AB2" s="101" t="s">
        <v>83</v>
      </c>
      <c r="AC2" s="1"/>
      <c r="AD2" s="88"/>
    </row>
    <row r="3" spans="1:30" ht="13.5" thickBot="1">
      <c r="A3" s="2"/>
      <c r="B3" s="1"/>
      <c r="C3" s="1"/>
      <c r="D3" s="1"/>
      <c r="E3" s="1"/>
      <c r="F3" s="1"/>
      <c r="G3" s="1"/>
      <c r="H3" s="1"/>
      <c r="I3" s="1"/>
      <c r="J3" s="1"/>
      <c r="K3" s="105"/>
      <c r="L3" s="89"/>
      <c r="M3" s="89"/>
      <c r="N3" s="263">
        <f>'Config.'!D12-0.1875</f>
        <v>35.8125</v>
      </c>
      <c r="O3" s="264"/>
      <c r="P3" s="265"/>
      <c r="Q3" s="90"/>
      <c r="R3" s="89"/>
      <c r="S3" s="10"/>
      <c r="T3" s="1"/>
      <c r="U3" s="1"/>
      <c r="V3" s="1"/>
      <c r="W3" s="249">
        <f>'Config.'!D13</f>
        <v>84.1875</v>
      </c>
      <c r="X3" s="246"/>
      <c r="Y3" s="91" t="s">
        <v>82</v>
      </c>
      <c r="Z3" s="1"/>
      <c r="AA3" s="98">
        <f>W3+13/16</f>
        <v>85</v>
      </c>
      <c r="AB3" s="101" t="s">
        <v>84</v>
      </c>
      <c r="AC3" s="1"/>
      <c r="AD3" s="88"/>
    </row>
    <row r="4" spans="1:30" ht="13.5" thickBot="1">
      <c r="A4" s="2"/>
      <c r="B4" s="1"/>
      <c r="C4" s="1"/>
      <c r="D4" s="1"/>
      <c r="E4" s="1"/>
      <c r="F4" s="1"/>
      <c r="G4" s="1"/>
      <c r="H4" s="1"/>
      <c r="I4" s="1"/>
      <c r="J4" s="1"/>
      <c r="K4" s="105"/>
      <c r="L4" s="89"/>
      <c r="M4" s="89"/>
      <c r="N4" s="266"/>
      <c r="O4" s="267"/>
      <c r="P4" s="268"/>
      <c r="Q4" s="90"/>
      <c r="R4" s="89"/>
      <c r="S4" s="10"/>
      <c r="T4" s="1"/>
      <c r="U4" s="1"/>
      <c r="V4" s="1"/>
      <c r="W4" s="249">
        <f>'Config.'!D14</f>
        <v>0.75</v>
      </c>
      <c r="X4" s="246"/>
      <c r="Y4" s="91" t="s">
        <v>81</v>
      </c>
      <c r="Z4" s="1"/>
      <c r="AC4" s="1"/>
      <c r="AD4" s="88"/>
    </row>
    <row r="5" spans="1:30" ht="3.75"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88"/>
    </row>
    <row r="6" spans="1:30" ht="14.25" thickBot="1" thickTop="1">
      <c r="A6" s="100"/>
      <c r="B6" s="3"/>
      <c r="C6" s="3"/>
      <c r="D6" s="3"/>
      <c r="E6" s="3"/>
      <c r="F6" s="3"/>
      <c r="G6" s="1"/>
      <c r="H6" s="114"/>
      <c r="I6" s="116"/>
      <c r="J6" s="1"/>
      <c r="K6" s="114"/>
      <c r="L6" s="115"/>
      <c r="M6" s="115"/>
      <c r="N6" s="115"/>
      <c r="O6" s="115"/>
      <c r="P6" s="115"/>
      <c r="Q6" s="115"/>
      <c r="R6" s="115"/>
      <c r="S6" s="116"/>
      <c r="T6" s="1"/>
      <c r="U6" s="3"/>
      <c r="V6" s="3"/>
      <c r="W6" s="3"/>
      <c r="X6" s="3"/>
      <c r="Y6" s="1"/>
      <c r="Z6" s="1"/>
      <c r="AA6" s="1"/>
      <c r="AB6" s="1"/>
      <c r="AC6" s="1"/>
      <c r="AD6" s="88"/>
    </row>
    <row r="7" spans="1:30" ht="13.5" thickBot="1">
      <c r="A7" s="2"/>
      <c r="B7" s="1"/>
      <c r="C7" s="1"/>
      <c r="D7" s="1"/>
      <c r="E7" s="251">
        <f>'Config.'!M21</f>
        <v>10</v>
      </c>
      <c r="F7" s="252"/>
      <c r="G7" s="1"/>
      <c r="H7" s="118"/>
      <c r="I7" s="117"/>
      <c r="J7" s="1"/>
      <c r="K7" s="253">
        <f>'Config.'!AF21</f>
        <v>8.25</v>
      </c>
      <c r="L7" s="254"/>
      <c r="M7" s="113"/>
      <c r="N7" s="113"/>
      <c r="O7" s="113"/>
      <c r="P7" s="113"/>
      <c r="Q7" s="113"/>
      <c r="R7" s="113"/>
      <c r="S7" s="117"/>
      <c r="T7" s="1"/>
      <c r="U7" s="1"/>
      <c r="V7" s="1"/>
      <c r="W7" s="1"/>
      <c r="X7" s="1"/>
      <c r="Y7" s="1"/>
      <c r="Z7" s="1"/>
      <c r="AA7" s="1"/>
      <c r="AB7" s="1"/>
      <c r="AC7" s="1"/>
      <c r="AD7" s="88"/>
    </row>
    <row r="8" spans="1:30" ht="13.5" thickBot="1">
      <c r="A8" s="2"/>
      <c r="B8" s="1"/>
      <c r="C8" s="1"/>
      <c r="D8" s="1"/>
      <c r="E8" s="92"/>
      <c r="F8" s="92"/>
      <c r="G8" s="1"/>
      <c r="H8" s="118"/>
      <c r="I8" s="117"/>
      <c r="J8" s="1"/>
      <c r="K8" s="118"/>
      <c r="L8" s="113"/>
      <c r="M8" s="113"/>
      <c r="N8" s="113"/>
      <c r="O8" s="113"/>
      <c r="P8" s="113"/>
      <c r="Q8" s="113"/>
      <c r="R8" s="113"/>
      <c r="S8" s="117"/>
      <c r="T8" s="1"/>
      <c r="U8" s="1"/>
      <c r="V8" s="1"/>
      <c r="W8" s="1"/>
      <c r="X8" s="1"/>
      <c r="Y8" s="1"/>
      <c r="Z8" s="1"/>
      <c r="AA8" s="1"/>
      <c r="AB8" s="1"/>
      <c r="AC8" s="1"/>
      <c r="AD8" s="88"/>
    </row>
    <row r="9" spans="1:30" ht="12.75">
      <c r="A9" s="2"/>
      <c r="B9" s="1"/>
      <c r="C9" s="1"/>
      <c r="D9" s="1"/>
      <c r="E9" s="4"/>
      <c r="F9" s="1"/>
      <c r="G9" s="1"/>
      <c r="H9" s="118"/>
      <c r="I9" s="6"/>
      <c r="J9" s="1"/>
      <c r="K9" s="119"/>
      <c r="L9" s="120"/>
      <c r="M9" s="113"/>
      <c r="N9" s="113"/>
      <c r="O9" s="113"/>
      <c r="P9" s="113"/>
      <c r="Q9" s="113"/>
      <c r="R9" s="113"/>
      <c r="S9" s="117"/>
      <c r="T9" s="1"/>
      <c r="U9" s="1"/>
      <c r="V9" s="1"/>
      <c r="W9" s="1"/>
      <c r="X9" s="1"/>
      <c r="Y9" s="1"/>
      <c r="Z9" s="1"/>
      <c r="AA9" s="1"/>
      <c r="AB9" s="1"/>
      <c r="AC9" s="1"/>
      <c r="AD9" s="88"/>
    </row>
    <row r="10" spans="1:30" ht="13.5" thickBot="1">
      <c r="A10" s="2"/>
      <c r="B10" s="1"/>
      <c r="C10" s="1"/>
      <c r="D10" s="1"/>
      <c r="E10" s="3"/>
      <c r="F10" s="3"/>
      <c r="G10" s="1"/>
      <c r="H10" s="118"/>
      <c r="I10" s="7"/>
      <c r="J10" s="17"/>
      <c r="K10" s="118"/>
      <c r="L10" s="113"/>
      <c r="M10" s="113"/>
      <c r="N10" s="113"/>
      <c r="O10" s="113"/>
      <c r="P10" s="113"/>
      <c r="Q10" s="113"/>
      <c r="R10" s="113"/>
      <c r="S10" s="117"/>
      <c r="T10" s="1"/>
      <c r="U10" s="1"/>
      <c r="V10" s="1"/>
      <c r="W10" s="1"/>
      <c r="X10" s="1"/>
      <c r="Y10" s="1"/>
      <c r="Z10" s="1"/>
      <c r="AA10" s="1"/>
      <c r="AB10" s="1"/>
      <c r="AC10" s="1"/>
      <c r="AD10" s="88"/>
    </row>
    <row r="11" spans="1:30" ht="12.75">
      <c r="A11" s="2"/>
      <c r="B11" s="1"/>
      <c r="C11" s="1"/>
      <c r="D11" s="1"/>
      <c r="E11" s="1"/>
      <c r="F11" s="1"/>
      <c r="G11" s="1"/>
      <c r="H11" s="118"/>
      <c r="I11" s="117"/>
      <c r="J11" s="93"/>
      <c r="K11" s="118"/>
      <c r="L11" s="113"/>
      <c r="M11" s="113"/>
      <c r="N11" s="113"/>
      <c r="O11" s="113"/>
      <c r="P11" s="113"/>
      <c r="Q11" s="113"/>
      <c r="R11" s="113"/>
      <c r="S11" s="117"/>
      <c r="T11" s="1"/>
      <c r="U11" s="1"/>
      <c r="V11" s="1"/>
      <c r="W11" s="1"/>
      <c r="X11" s="1"/>
      <c r="Y11" s="1"/>
      <c r="Z11" s="1"/>
      <c r="AA11" s="1"/>
      <c r="AB11" s="1"/>
      <c r="AC11" s="1"/>
      <c r="AD11" s="88"/>
    </row>
    <row r="12" spans="1:30" ht="12.75">
      <c r="A12" s="2"/>
      <c r="B12" s="1"/>
      <c r="C12" s="1"/>
      <c r="D12" s="1"/>
      <c r="E12" s="1"/>
      <c r="F12" s="1"/>
      <c r="G12" s="1"/>
      <c r="H12" s="118"/>
      <c r="I12" s="117"/>
      <c r="J12" s="93"/>
      <c r="K12" s="118"/>
      <c r="L12" s="113"/>
      <c r="M12" s="113"/>
      <c r="N12" s="113"/>
      <c r="O12" s="113"/>
      <c r="P12" s="113"/>
      <c r="Q12" s="113"/>
      <c r="R12" s="113"/>
      <c r="S12" s="117"/>
      <c r="T12" s="1"/>
      <c r="U12" s="1"/>
      <c r="V12" s="1"/>
      <c r="W12" s="1"/>
      <c r="X12" s="1"/>
      <c r="Y12" s="1"/>
      <c r="Z12" s="1"/>
      <c r="AA12" s="1"/>
      <c r="AB12" s="1"/>
      <c r="AC12" s="1"/>
      <c r="AD12" s="88"/>
    </row>
    <row r="13" spans="1:30" ht="13.5" thickBot="1">
      <c r="A13" s="2"/>
      <c r="B13" s="1"/>
      <c r="C13" s="1"/>
      <c r="D13" s="1"/>
      <c r="E13" s="1"/>
      <c r="F13" s="1"/>
      <c r="G13" s="1"/>
      <c r="H13" s="118"/>
      <c r="I13" s="117"/>
      <c r="J13" s="93"/>
      <c r="K13" s="118"/>
      <c r="L13" s="113"/>
      <c r="M13" s="113"/>
      <c r="N13" s="113"/>
      <c r="O13" s="113"/>
      <c r="P13" s="113"/>
      <c r="Q13" s="113"/>
      <c r="R13" s="113"/>
      <c r="S13" s="117"/>
      <c r="T13" s="1"/>
      <c r="U13" s="1"/>
      <c r="V13" s="1"/>
      <c r="W13" s="1"/>
      <c r="X13" s="1"/>
      <c r="Y13" s="1"/>
      <c r="Z13" s="1"/>
      <c r="AA13" s="1"/>
      <c r="AB13" s="1"/>
      <c r="AC13" s="1"/>
      <c r="AD13" s="88"/>
    </row>
    <row r="14" spans="1:30" ht="13.5" thickBot="1">
      <c r="A14" s="2"/>
      <c r="B14" s="1"/>
      <c r="C14" s="249">
        <f>'Config.'!N29</f>
        <v>42</v>
      </c>
      <c r="D14" s="246"/>
      <c r="E14" s="1"/>
      <c r="F14" s="1"/>
      <c r="G14" s="1"/>
      <c r="H14" s="118"/>
      <c r="I14" s="117"/>
      <c r="J14" s="93"/>
      <c r="K14" s="118"/>
      <c r="L14" s="113"/>
      <c r="M14" s="253">
        <f>'Config.'!AG29</f>
        <v>40.25</v>
      </c>
      <c r="N14" s="254"/>
      <c r="O14" s="113"/>
      <c r="P14" s="113"/>
      <c r="Q14" s="113"/>
      <c r="R14" s="113"/>
      <c r="S14" s="117"/>
      <c r="T14" s="1"/>
      <c r="U14" s="249">
        <f>'Config.'!U29</f>
        <v>44</v>
      </c>
      <c r="V14" s="246"/>
      <c r="W14" s="1"/>
      <c r="X14" s="1"/>
      <c r="Y14" s="1"/>
      <c r="Z14" s="1"/>
      <c r="AA14" s="1"/>
      <c r="AB14" s="1"/>
      <c r="AC14" s="1"/>
      <c r="AD14" s="88"/>
    </row>
    <row r="15" spans="1:30" ht="12.75">
      <c r="A15" s="2"/>
      <c r="B15" s="1"/>
      <c r="C15" s="1"/>
      <c r="D15" s="1"/>
      <c r="E15" s="1"/>
      <c r="F15" s="1"/>
      <c r="G15" s="1"/>
      <c r="H15" s="118"/>
      <c r="I15" s="117"/>
      <c r="J15" s="93"/>
      <c r="K15" s="118"/>
      <c r="L15" s="113"/>
      <c r="M15" s="113"/>
      <c r="N15" s="113"/>
      <c r="O15" s="113"/>
      <c r="P15" s="113"/>
      <c r="Q15" s="113"/>
      <c r="R15" s="113"/>
      <c r="S15" s="117"/>
      <c r="T15" s="1"/>
      <c r="U15" s="1"/>
      <c r="V15" s="1"/>
      <c r="W15" s="1"/>
      <c r="X15" s="1"/>
      <c r="Y15" s="1"/>
      <c r="Z15" s="1"/>
      <c r="AA15" s="1"/>
      <c r="AB15" s="1"/>
      <c r="AC15" s="1"/>
      <c r="AD15" s="88"/>
    </row>
    <row r="16" spans="1:30" ht="12.75">
      <c r="A16" s="2"/>
      <c r="B16" s="1"/>
      <c r="C16" s="1"/>
      <c r="D16" s="1"/>
      <c r="E16" s="1"/>
      <c r="F16" s="1"/>
      <c r="G16" s="1"/>
      <c r="H16" s="118"/>
      <c r="I16" s="117"/>
      <c r="J16" s="93"/>
      <c r="K16" s="118"/>
      <c r="L16" s="113"/>
      <c r="M16" s="113"/>
      <c r="N16" s="113"/>
      <c r="O16" s="113"/>
      <c r="P16" s="113"/>
      <c r="Q16" s="113"/>
      <c r="R16" s="113"/>
      <c r="S16" s="117"/>
      <c r="T16" s="1"/>
      <c r="U16" s="1"/>
      <c r="V16" s="1"/>
      <c r="W16" s="1"/>
      <c r="X16" s="1"/>
      <c r="Y16" s="1"/>
      <c r="Z16" s="1"/>
      <c r="AA16" s="1"/>
      <c r="AB16" s="1"/>
      <c r="AC16" s="1"/>
      <c r="AD16" s="88"/>
    </row>
    <row r="17" spans="1:30" ht="12.75">
      <c r="A17" s="2"/>
      <c r="B17" s="1"/>
      <c r="C17" s="1"/>
      <c r="D17" s="1"/>
      <c r="E17" s="1"/>
      <c r="F17" s="1"/>
      <c r="G17" s="1"/>
      <c r="H17" s="118"/>
      <c r="I17" s="117"/>
      <c r="J17" s="93"/>
      <c r="K17" s="118"/>
      <c r="L17" s="113"/>
      <c r="M17" s="113"/>
      <c r="N17" s="113"/>
      <c r="O17" s="113"/>
      <c r="P17" s="113"/>
      <c r="Q17" s="113"/>
      <c r="R17" s="113"/>
      <c r="S17" s="117"/>
      <c r="T17" s="1"/>
      <c r="U17" s="1"/>
      <c r="V17" s="1"/>
      <c r="W17" s="1"/>
      <c r="X17" s="1"/>
      <c r="Y17" s="1"/>
      <c r="Z17" s="1"/>
      <c r="AA17" s="1"/>
      <c r="AB17" s="1"/>
      <c r="AC17" s="1"/>
      <c r="AD17" s="88"/>
    </row>
    <row r="18" spans="1:30" ht="12.75">
      <c r="A18" s="2"/>
      <c r="B18" s="1"/>
      <c r="C18" s="1"/>
      <c r="D18" s="1"/>
      <c r="E18" s="1"/>
      <c r="F18" s="1"/>
      <c r="G18" s="1"/>
      <c r="H18" s="118"/>
      <c r="I18" s="117"/>
      <c r="J18" s="93"/>
      <c r="K18" s="118"/>
      <c r="L18" s="113"/>
      <c r="M18" s="113"/>
      <c r="N18" s="113"/>
      <c r="O18" s="113"/>
      <c r="P18" s="113"/>
      <c r="Q18" s="113"/>
      <c r="R18" s="113"/>
      <c r="S18" s="117"/>
      <c r="T18" s="1"/>
      <c r="U18" s="1"/>
      <c r="V18" s="1"/>
      <c r="W18" s="1"/>
      <c r="X18" s="1"/>
      <c r="Y18" s="1"/>
      <c r="Z18" s="1"/>
      <c r="AA18" s="1"/>
      <c r="AB18" s="1"/>
      <c r="AC18" s="1"/>
      <c r="AD18" s="88"/>
    </row>
    <row r="19" spans="1:30" ht="13.5" thickBot="1">
      <c r="A19" s="2"/>
      <c r="B19" s="1"/>
      <c r="C19" s="82"/>
      <c r="D19" s="82"/>
      <c r="E19" s="1"/>
      <c r="F19" s="1"/>
      <c r="G19" s="1"/>
      <c r="H19" s="118"/>
      <c r="I19" s="117"/>
      <c r="J19" s="93"/>
      <c r="K19" s="118"/>
      <c r="L19" s="113"/>
      <c r="M19" s="128"/>
      <c r="N19" s="129"/>
      <c r="O19" s="113"/>
      <c r="P19" s="113"/>
      <c r="Q19" s="113"/>
      <c r="R19" s="113"/>
      <c r="S19" s="117"/>
      <c r="T19" s="1"/>
      <c r="U19" s="1"/>
      <c r="V19" s="1"/>
      <c r="W19" s="1"/>
      <c r="X19" s="1"/>
      <c r="Y19" s="1"/>
      <c r="Z19" s="1"/>
      <c r="AA19" s="1"/>
      <c r="AB19" s="1"/>
      <c r="AC19" s="1"/>
      <c r="AD19" s="88"/>
    </row>
    <row r="20" spans="1:30" ht="12.75">
      <c r="A20" s="2"/>
      <c r="B20" s="1"/>
      <c r="C20" s="4"/>
      <c r="D20" s="4"/>
      <c r="E20" s="4"/>
      <c r="F20" s="4"/>
      <c r="G20" s="1"/>
      <c r="H20" s="118"/>
      <c r="I20" s="6"/>
      <c r="J20" s="1"/>
      <c r="K20" s="119"/>
      <c r="L20" s="120"/>
      <c r="M20" s="130"/>
      <c r="N20" s="130"/>
      <c r="O20" s="113"/>
      <c r="P20" s="113"/>
      <c r="Q20" s="113"/>
      <c r="R20" s="113"/>
      <c r="S20" s="117"/>
      <c r="T20" s="1"/>
      <c r="U20" s="1"/>
      <c r="V20" s="1"/>
      <c r="W20" s="1"/>
      <c r="X20" s="1"/>
      <c r="Y20" s="1"/>
      <c r="Z20" s="1"/>
      <c r="AA20" s="1"/>
      <c r="AB20" s="1"/>
      <c r="AC20" s="1"/>
      <c r="AD20" s="88"/>
    </row>
    <row r="21" spans="1:30" ht="13.5" thickBot="1">
      <c r="A21" s="2"/>
      <c r="B21" s="1"/>
      <c r="C21" s="1"/>
      <c r="D21" s="3"/>
      <c r="E21" s="1"/>
      <c r="F21" s="1"/>
      <c r="G21" s="1"/>
      <c r="H21" s="118"/>
      <c r="I21" s="7"/>
      <c r="J21" s="84"/>
      <c r="K21" s="118"/>
      <c r="L21" s="113"/>
      <c r="M21" s="113"/>
      <c r="N21" s="113"/>
      <c r="O21" s="113"/>
      <c r="P21" s="113"/>
      <c r="Q21" s="113"/>
      <c r="R21" s="113"/>
      <c r="S21" s="117"/>
      <c r="T21" s="1"/>
      <c r="U21" s="1"/>
      <c r="V21" s="1"/>
      <c r="W21" s="1"/>
      <c r="X21" s="1"/>
      <c r="Y21" s="1"/>
      <c r="Z21" s="1"/>
      <c r="AA21" s="1"/>
      <c r="AB21" s="1"/>
      <c r="AC21" s="1"/>
      <c r="AD21" s="88"/>
    </row>
    <row r="22" spans="1:30" ht="12.75">
      <c r="A22" s="2"/>
      <c r="B22" s="1"/>
      <c r="C22" s="1"/>
      <c r="D22" s="1"/>
      <c r="E22" s="1"/>
      <c r="F22" s="1"/>
      <c r="G22" s="1"/>
      <c r="H22" s="118"/>
      <c r="I22" s="117"/>
      <c r="J22" s="1"/>
      <c r="K22" s="118"/>
      <c r="L22" s="113"/>
      <c r="M22" s="113"/>
      <c r="N22" s="113"/>
      <c r="O22" s="113"/>
      <c r="P22" s="113"/>
      <c r="Q22" s="113"/>
      <c r="R22" s="247" t="s">
        <v>32</v>
      </c>
      <c r="S22" s="126"/>
      <c r="T22" s="4"/>
      <c r="U22" s="4"/>
      <c r="V22" s="4"/>
      <c r="W22" s="1"/>
      <c r="X22" s="1"/>
      <c r="Y22" s="1"/>
      <c r="Z22" s="1"/>
      <c r="AA22" s="1"/>
      <c r="AB22" s="1"/>
      <c r="AC22" s="1"/>
      <c r="AD22" s="88"/>
    </row>
    <row r="23" spans="1:30" ht="13.5" thickBot="1">
      <c r="A23" s="2"/>
      <c r="B23" s="1"/>
      <c r="C23" s="1"/>
      <c r="D23" s="1"/>
      <c r="E23" s="1"/>
      <c r="F23" s="1"/>
      <c r="G23" s="1"/>
      <c r="H23" s="118"/>
      <c r="I23" s="117"/>
      <c r="J23" s="1"/>
      <c r="K23" s="118"/>
      <c r="L23" s="113"/>
      <c r="M23" s="113"/>
      <c r="N23" s="113"/>
      <c r="O23" s="113"/>
      <c r="P23" s="113"/>
      <c r="Q23" s="113"/>
      <c r="R23" s="247"/>
      <c r="S23" s="117"/>
      <c r="T23" s="1"/>
      <c r="U23" s="1"/>
      <c r="V23" s="1"/>
      <c r="W23" s="1"/>
      <c r="X23" s="1"/>
      <c r="Y23" s="1"/>
      <c r="Z23" s="1"/>
      <c r="AA23" s="1"/>
      <c r="AB23" s="1"/>
      <c r="AC23" s="1"/>
      <c r="AD23" s="88"/>
    </row>
    <row r="24" spans="1:30" ht="13.5" thickBot="1">
      <c r="A24" s="2"/>
      <c r="B24" s="1"/>
      <c r="C24" s="1"/>
      <c r="D24" s="1"/>
      <c r="E24" s="1"/>
      <c r="F24" s="1"/>
      <c r="G24" s="1"/>
      <c r="H24" s="118"/>
      <c r="I24" s="117"/>
      <c r="J24" s="1"/>
      <c r="K24" s="118"/>
      <c r="L24" s="113"/>
      <c r="M24" s="113"/>
      <c r="N24" s="113"/>
      <c r="O24" s="113"/>
      <c r="P24" s="113"/>
      <c r="Q24" s="113"/>
      <c r="R24" s="113"/>
      <c r="S24" s="117"/>
      <c r="T24" s="1"/>
      <c r="U24" s="1"/>
      <c r="V24" s="1"/>
      <c r="W24" s="245">
        <f>'Config.'!T29</f>
        <v>83.34375</v>
      </c>
      <c r="X24" s="246"/>
      <c r="Y24" s="94" t="s">
        <v>43</v>
      </c>
      <c r="Z24" s="1"/>
      <c r="AA24" s="1"/>
      <c r="AB24" s="1"/>
      <c r="AC24" s="1"/>
      <c r="AD24" s="88"/>
    </row>
    <row r="25" spans="1:30" ht="13.5" thickBot="1">
      <c r="A25" s="2"/>
      <c r="B25" s="1"/>
      <c r="C25" s="1"/>
      <c r="D25" s="1"/>
      <c r="E25" s="1"/>
      <c r="F25" s="1"/>
      <c r="G25" s="1"/>
      <c r="H25" s="118"/>
      <c r="I25" s="117"/>
      <c r="J25" s="1"/>
      <c r="K25" s="118"/>
      <c r="L25" s="113"/>
      <c r="M25" s="113"/>
      <c r="N25" s="113"/>
      <c r="O25" s="113"/>
      <c r="P25" s="113"/>
      <c r="Q25" s="113"/>
      <c r="R25" s="113"/>
      <c r="S25" s="117"/>
      <c r="T25" s="1"/>
      <c r="U25" s="1"/>
      <c r="V25" s="1"/>
      <c r="W25" s="1"/>
      <c r="X25" s="1"/>
      <c r="Y25" s="1"/>
      <c r="Z25" s="1"/>
      <c r="AA25" s="1"/>
      <c r="AB25" s="1"/>
      <c r="AC25" s="1"/>
      <c r="AD25" s="88"/>
    </row>
    <row r="26" spans="1:30" ht="13.5" thickBot="1">
      <c r="A26" s="2"/>
      <c r="B26" s="1"/>
      <c r="C26" s="1"/>
      <c r="D26" s="1"/>
      <c r="E26" s="1"/>
      <c r="F26" s="1"/>
      <c r="G26" s="1"/>
      <c r="H26" s="118"/>
      <c r="I26" s="117"/>
      <c r="J26" s="1"/>
      <c r="K26" s="118"/>
      <c r="L26" s="113"/>
      <c r="M26" s="113"/>
      <c r="N26" s="113"/>
      <c r="O26" s="262">
        <f>'Config.'!AH29</f>
        <v>72.25</v>
      </c>
      <c r="P26" s="254"/>
      <c r="Q26" s="113"/>
      <c r="R26" s="113"/>
      <c r="S26" s="117"/>
      <c r="T26" s="1"/>
      <c r="U26" s="1"/>
      <c r="V26" s="1"/>
      <c r="W26" s="1"/>
      <c r="X26" s="1"/>
      <c r="Y26" s="1"/>
      <c r="Z26" s="1"/>
      <c r="AA26" s="1"/>
      <c r="AB26" s="1"/>
      <c r="AC26" s="1"/>
      <c r="AD26" s="88"/>
    </row>
    <row r="27" spans="1:30" ht="13.5" thickBot="1">
      <c r="A27" s="249">
        <f>'Config.'!O29</f>
        <v>74</v>
      </c>
      <c r="B27" s="246"/>
      <c r="C27" s="1"/>
      <c r="D27" s="1"/>
      <c r="E27" s="1"/>
      <c r="F27" s="1"/>
      <c r="G27" s="1"/>
      <c r="H27" s="118"/>
      <c r="I27" s="117"/>
      <c r="J27" s="1"/>
      <c r="K27" s="118"/>
      <c r="L27" s="113"/>
      <c r="M27" s="113"/>
      <c r="N27" s="113"/>
      <c r="O27" s="113"/>
      <c r="P27" s="113"/>
      <c r="Q27" s="113"/>
      <c r="R27" s="113"/>
      <c r="S27" s="117"/>
      <c r="T27" s="1"/>
      <c r="U27" s="1"/>
      <c r="V27" s="1"/>
      <c r="W27" s="1"/>
      <c r="X27" s="1"/>
      <c r="Y27" s="1"/>
      <c r="Z27" s="1"/>
      <c r="AA27" s="1"/>
      <c r="AB27" s="1"/>
      <c r="AC27" s="1"/>
      <c r="AD27" s="88"/>
    </row>
    <row r="28" spans="1:30" ht="12.75">
      <c r="A28" s="2"/>
      <c r="B28" s="1"/>
      <c r="C28" s="1"/>
      <c r="D28" s="1"/>
      <c r="E28" s="1"/>
      <c r="F28" s="1"/>
      <c r="G28" s="1"/>
      <c r="H28" s="118"/>
      <c r="I28" s="117"/>
      <c r="J28" s="1"/>
      <c r="K28" s="118"/>
      <c r="L28" s="113"/>
      <c r="M28" s="113"/>
      <c r="N28" s="113"/>
      <c r="O28" s="113"/>
      <c r="P28" s="113"/>
      <c r="Q28" s="113"/>
      <c r="R28" s="113"/>
      <c r="S28" s="117"/>
      <c r="T28" s="1"/>
      <c r="U28" s="1"/>
      <c r="V28" s="1"/>
      <c r="W28" s="1"/>
      <c r="X28" s="1"/>
      <c r="Y28" s="1"/>
      <c r="Z28" s="1"/>
      <c r="AA28" s="1"/>
      <c r="AB28" s="1"/>
      <c r="AC28" s="1"/>
      <c r="AD28" s="88"/>
    </row>
    <row r="29" spans="1:30" ht="12.75">
      <c r="A29" s="2"/>
      <c r="B29" s="1"/>
      <c r="C29" s="1"/>
      <c r="D29" s="1"/>
      <c r="E29" s="1"/>
      <c r="F29" s="1"/>
      <c r="G29" s="1"/>
      <c r="H29" s="118"/>
      <c r="I29" s="117"/>
      <c r="J29" s="1"/>
      <c r="K29" s="118"/>
      <c r="L29" s="113"/>
      <c r="M29" s="113"/>
      <c r="N29" s="113"/>
      <c r="O29" s="113"/>
      <c r="P29" s="113"/>
      <c r="Q29" s="113"/>
      <c r="R29" s="113"/>
      <c r="S29" s="117"/>
      <c r="T29" s="1"/>
      <c r="U29" s="1"/>
      <c r="V29" s="1"/>
      <c r="W29" s="1"/>
      <c r="X29" s="1"/>
      <c r="Y29" s="1"/>
      <c r="Z29" s="1"/>
      <c r="AA29" s="1"/>
      <c r="AB29" s="1"/>
      <c r="AC29" s="1"/>
      <c r="AD29" s="88"/>
    </row>
    <row r="30" spans="1:30" ht="12.75">
      <c r="A30" s="2"/>
      <c r="B30" s="1"/>
      <c r="C30" s="1"/>
      <c r="D30" s="1"/>
      <c r="E30" s="1"/>
      <c r="F30" s="1"/>
      <c r="G30" s="1"/>
      <c r="H30" s="118"/>
      <c r="I30" s="117"/>
      <c r="J30" s="1"/>
      <c r="K30" s="118"/>
      <c r="L30" s="113"/>
      <c r="M30" s="113"/>
      <c r="N30" s="113"/>
      <c r="O30" s="113"/>
      <c r="P30" s="113"/>
      <c r="Q30" s="113"/>
      <c r="R30" s="113"/>
      <c r="S30" s="117"/>
      <c r="T30" s="1"/>
      <c r="U30" s="1"/>
      <c r="V30" s="1"/>
      <c r="W30" s="1"/>
      <c r="X30" s="1"/>
      <c r="Y30" s="1"/>
      <c r="Z30" s="1"/>
      <c r="AA30" s="1"/>
      <c r="AB30" s="1"/>
      <c r="AC30" s="1"/>
      <c r="AD30" s="88"/>
    </row>
    <row r="31" spans="1:30" ht="12.75">
      <c r="A31" s="2"/>
      <c r="B31" s="1"/>
      <c r="C31" s="1"/>
      <c r="D31" s="1"/>
      <c r="E31" s="1"/>
      <c r="F31" s="1"/>
      <c r="G31" s="1"/>
      <c r="H31" s="118"/>
      <c r="I31" s="117"/>
      <c r="J31" s="1"/>
      <c r="K31" s="118"/>
      <c r="L31" s="113"/>
      <c r="M31" s="113"/>
      <c r="N31" s="113"/>
      <c r="O31" s="113"/>
      <c r="P31" s="113"/>
      <c r="Q31" s="113"/>
      <c r="R31" s="113"/>
      <c r="S31" s="117"/>
      <c r="T31" s="1"/>
      <c r="U31" s="1"/>
      <c r="V31" s="1"/>
      <c r="W31" s="1"/>
      <c r="X31" s="1"/>
      <c r="Y31" s="1"/>
      <c r="Z31" s="1"/>
      <c r="AA31" s="1"/>
      <c r="AB31" s="1"/>
      <c r="AC31" s="1"/>
      <c r="AD31" s="88"/>
    </row>
    <row r="32" spans="1:30" ht="13.5" thickBot="1">
      <c r="A32" s="2"/>
      <c r="B32" s="1"/>
      <c r="C32" s="1"/>
      <c r="D32" s="1"/>
      <c r="E32" s="1"/>
      <c r="F32" s="1"/>
      <c r="G32" s="1"/>
      <c r="H32" s="118"/>
      <c r="I32" s="117"/>
      <c r="J32" s="1"/>
      <c r="K32" s="121"/>
      <c r="L32" s="122"/>
      <c r="M32" s="122"/>
      <c r="N32" s="122"/>
      <c r="O32" s="122"/>
      <c r="P32" s="122"/>
      <c r="Q32" s="113"/>
      <c r="R32" s="113"/>
      <c r="S32" s="117"/>
      <c r="T32" s="1"/>
      <c r="U32" s="1"/>
      <c r="V32" s="1"/>
      <c r="W32" s="1"/>
      <c r="X32" s="1"/>
      <c r="Y32" s="1"/>
      <c r="Z32" s="1"/>
      <c r="AA32" s="1"/>
      <c r="AB32" s="1"/>
      <c r="AC32" s="1"/>
      <c r="AD32" s="88"/>
    </row>
    <row r="33" spans="1:30" ht="12.75">
      <c r="A33" s="110"/>
      <c r="B33" s="4"/>
      <c r="C33" s="1"/>
      <c r="D33" s="4"/>
      <c r="E33" s="1"/>
      <c r="F33" s="1"/>
      <c r="G33" s="1"/>
      <c r="H33" s="118"/>
      <c r="I33" s="6"/>
      <c r="J33" s="1"/>
      <c r="K33" s="118"/>
      <c r="L33" s="113"/>
      <c r="M33" s="113"/>
      <c r="N33" s="113"/>
      <c r="O33" s="113"/>
      <c r="P33" s="113"/>
      <c r="Q33" s="113"/>
      <c r="R33" s="113"/>
      <c r="S33" s="117"/>
      <c r="T33" s="1"/>
      <c r="U33" s="1"/>
      <c r="V33" s="1"/>
      <c r="W33" s="1"/>
      <c r="X33" s="1"/>
      <c r="Y33" s="1"/>
      <c r="Z33" s="1"/>
      <c r="AA33" s="1"/>
      <c r="AB33" s="1"/>
      <c r="AC33" s="1"/>
      <c r="AD33" s="88"/>
    </row>
    <row r="34" spans="1:30" ht="13.5" thickBot="1">
      <c r="A34" s="2"/>
      <c r="B34" s="1"/>
      <c r="C34" s="3"/>
      <c r="D34" s="3"/>
      <c r="E34" s="3"/>
      <c r="F34" s="3"/>
      <c r="G34" s="1"/>
      <c r="H34" s="118"/>
      <c r="I34" s="7"/>
      <c r="J34" s="17"/>
      <c r="K34" s="118"/>
      <c r="L34" s="113"/>
      <c r="M34" s="113"/>
      <c r="N34" s="113"/>
      <c r="O34" s="113"/>
      <c r="P34" s="113"/>
      <c r="Q34" s="113"/>
      <c r="R34" s="113"/>
      <c r="S34" s="117"/>
      <c r="T34" s="1"/>
      <c r="U34" s="1"/>
      <c r="V34" s="1"/>
      <c r="W34" s="1"/>
      <c r="X34" s="1"/>
      <c r="Y34" s="1"/>
      <c r="Z34" s="1"/>
      <c r="AA34" s="1"/>
      <c r="AB34" s="1"/>
      <c r="AC34" s="1"/>
      <c r="AD34" s="88"/>
    </row>
    <row r="35" spans="1:30" ht="12.75">
      <c r="A35" s="2"/>
      <c r="B35" s="1"/>
      <c r="C35" s="1"/>
      <c r="D35" s="1"/>
      <c r="E35" s="1"/>
      <c r="F35" s="1"/>
      <c r="G35" s="1"/>
      <c r="H35" s="118"/>
      <c r="I35" s="117"/>
      <c r="J35" s="1"/>
      <c r="K35" s="118"/>
      <c r="L35" s="113"/>
      <c r="M35" s="113"/>
      <c r="N35" s="113"/>
      <c r="O35" s="113"/>
      <c r="P35" s="113"/>
      <c r="Q35" s="113"/>
      <c r="R35" s="113"/>
      <c r="S35" s="117"/>
      <c r="T35" s="1"/>
      <c r="U35" s="1"/>
      <c r="V35" s="1"/>
      <c r="W35" s="1"/>
      <c r="X35" s="1"/>
      <c r="Y35" s="1"/>
      <c r="Z35" s="1"/>
      <c r="AA35" s="1"/>
      <c r="AB35" s="1"/>
      <c r="AC35" s="1"/>
      <c r="AD35" s="88"/>
    </row>
    <row r="36" spans="1:30" ht="13.5" thickBot="1">
      <c r="A36" s="2"/>
      <c r="B36" s="1"/>
      <c r="C36" s="1"/>
      <c r="D36" s="1"/>
      <c r="E36" s="1"/>
      <c r="F36" s="1"/>
      <c r="G36" s="1"/>
      <c r="H36" s="123"/>
      <c r="I36" s="127"/>
      <c r="J36" s="1"/>
      <c r="K36" s="123"/>
      <c r="L36" s="124"/>
      <c r="M36" s="124"/>
      <c r="N36" s="124"/>
      <c r="O36" s="124"/>
      <c r="P36" s="124"/>
      <c r="Q36" s="124"/>
      <c r="R36" s="124"/>
      <c r="S36" s="127"/>
      <c r="T36" s="1"/>
      <c r="U36" s="4"/>
      <c r="V36" s="4"/>
      <c r="W36" s="4"/>
      <c r="X36" s="4"/>
      <c r="Y36" s="1"/>
      <c r="Z36" s="1"/>
      <c r="AA36" s="1"/>
      <c r="AB36" s="1"/>
      <c r="AC36" s="1"/>
      <c r="AD36" s="88"/>
    </row>
    <row r="37" spans="1:30"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88"/>
    </row>
    <row r="38" spans="1:30" ht="12.75">
      <c r="A38" s="2"/>
      <c r="B38" s="1"/>
      <c r="C38" s="1"/>
      <c r="D38" s="1"/>
      <c r="E38" s="1"/>
      <c r="F38" s="1"/>
      <c r="G38" s="1"/>
      <c r="H38" s="1"/>
      <c r="I38" s="1"/>
      <c r="J38" s="261" t="s">
        <v>44</v>
      </c>
      <c r="K38" s="261"/>
      <c r="L38" s="261"/>
      <c r="M38" s="261"/>
      <c r="N38" s="236">
        <v>3.5</v>
      </c>
      <c r="O38" s="237"/>
      <c r="P38" s="1"/>
      <c r="Q38" s="1"/>
      <c r="R38" s="1"/>
      <c r="S38" s="1"/>
      <c r="T38" s="1"/>
      <c r="U38" s="1"/>
      <c r="V38" s="1"/>
      <c r="W38" s="1"/>
      <c r="X38" s="1"/>
      <c r="Y38" s="1"/>
      <c r="Z38" s="1"/>
      <c r="AA38" s="1"/>
      <c r="AB38" s="1"/>
      <c r="AC38" s="1"/>
      <c r="AD38" s="88"/>
    </row>
    <row r="39" spans="1:30" ht="12.75">
      <c r="A39" s="2"/>
      <c r="B39" s="1"/>
      <c r="C39" s="1"/>
      <c r="D39" s="1"/>
      <c r="E39" s="1"/>
      <c r="F39" s="1"/>
      <c r="G39" s="1"/>
      <c r="H39" s="1"/>
      <c r="I39" s="1"/>
      <c r="J39" s="1"/>
      <c r="K39" s="1"/>
      <c r="L39" s="240" t="s">
        <v>15</v>
      </c>
      <c r="M39" s="240"/>
      <c r="N39" s="241">
        <v>0.25</v>
      </c>
      <c r="O39" s="241"/>
      <c r="P39" s="1" t="s">
        <v>18</v>
      </c>
      <c r="Q39" s="8"/>
      <c r="R39" s="1"/>
      <c r="S39" s="1"/>
      <c r="T39" s="1"/>
      <c r="U39" s="1"/>
      <c r="V39" s="1"/>
      <c r="W39" s="1"/>
      <c r="X39" s="1"/>
      <c r="Y39" s="1"/>
      <c r="Z39" s="1"/>
      <c r="AA39" s="1"/>
      <c r="AB39" s="1"/>
      <c r="AC39" s="1"/>
      <c r="AD39" s="88"/>
    </row>
    <row r="40" spans="1:30" ht="12.75">
      <c r="A40" s="2"/>
      <c r="B40" s="1"/>
      <c r="C40" s="1"/>
      <c r="D40" s="1"/>
      <c r="E40" s="1"/>
      <c r="F40" s="1"/>
      <c r="G40" s="1"/>
      <c r="H40" s="1"/>
      <c r="I40" s="1"/>
      <c r="J40" s="1"/>
      <c r="K40" s="1"/>
      <c r="L40" s="240" t="s">
        <v>16</v>
      </c>
      <c r="M40" s="240"/>
      <c r="N40" s="238">
        <v>0.1</v>
      </c>
      <c r="O40" s="238"/>
      <c r="P40" s="9"/>
      <c r="Q40" s="9"/>
      <c r="R40" s="1"/>
      <c r="S40" s="1"/>
      <c r="T40" s="1"/>
      <c r="U40" s="1"/>
      <c r="V40" s="1"/>
      <c r="W40" s="1"/>
      <c r="X40" s="1"/>
      <c r="Y40" s="1"/>
      <c r="Z40" s="1"/>
      <c r="AA40" s="1"/>
      <c r="AB40" s="1"/>
      <c r="AC40" s="1"/>
      <c r="AD40" s="88"/>
    </row>
    <row r="41" spans="1:30" ht="12.75">
      <c r="A41" s="2"/>
      <c r="B41" s="1"/>
      <c r="C41" s="1"/>
      <c r="D41" s="1"/>
      <c r="E41" s="1"/>
      <c r="F41" s="1"/>
      <c r="G41" s="1"/>
      <c r="H41" s="1"/>
      <c r="I41" s="1"/>
      <c r="J41" s="1"/>
      <c r="K41" s="1"/>
      <c r="L41" s="240" t="s">
        <v>17</v>
      </c>
      <c r="M41" s="240"/>
      <c r="N41" s="239">
        <v>0.1875</v>
      </c>
      <c r="O41" s="239"/>
      <c r="P41" s="8"/>
      <c r="Q41" s="8"/>
      <c r="R41" s="1"/>
      <c r="S41" s="1"/>
      <c r="T41" s="1"/>
      <c r="U41" s="1"/>
      <c r="V41" s="1"/>
      <c r="W41" s="1"/>
      <c r="X41" s="1"/>
      <c r="Y41" s="1"/>
      <c r="Z41" s="1"/>
      <c r="AA41" s="1"/>
      <c r="AB41" s="1"/>
      <c r="AC41" s="1"/>
      <c r="AD41" s="88"/>
    </row>
    <row r="42" spans="1:30" ht="12.75">
      <c r="A42" s="2"/>
      <c r="B42" s="1"/>
      <c r="C42" s="1"/>
      <c r="D42" s="1"/>
      <c r="E42" s="1"/>
      <c r="F42" s="1"/>
      <c r="G42" s="1"/>
      <c r="H42" s="1"/>
      <c r="I42" s="1"/>
      <c r="J42" s="1"/>
      <c r="K42" s="1"/>
      <c r="L42" s="240" t="s">
        <v>35</v>
      </c>
      <c r="M42" s="240"/>
      <c r="N42" s="250" t="s">
        <v>36</v>
      </c>
      <c r="O42" s="250"/>
      <c r="P42" s="5"/>
      <c r="Q42" s="5"/>
      <c r="R42" s="1"/>
      <c r="S42" s="1"/>
      <c r="T42" s="1"/>
      <c r="U42" s="1"/>
      <c r="V42" s="1"/>
      <c r="W42" s="1"/>
      <c r="X42" s="1"/>
      <c r="Y42" s="1"/>
      <c r="Z42" s="1"/>
      <c r="AA42" s="1"/>
      <c r="AB42" s="1"/>
      <c r="AC42" s="1"/>
      <c r="AD42" s="88"/>
    </row>
    <row r="43" spans="1:30"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7"/>
    </row>
    <row r="44" spans="1:30" ht="13.5"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7"/>
    </row>
    <row r="45" spans="1:30" ht="15.75" customHeight="1" thickBot="1">
      <c r="A45" s="2"/>
      <c r="B45" s="1"/>
      <c r="C45" s="1"/>
      <c r="D45" s="1"/>
      <c r="E45" s="1"/>
      <c r="F45" s="1"/>
      <c r="G45" s="1"/>
      <c r="H45" s="1"/>
      <c r="I45" s="1"/>
      <c r="J45" s="1"/>
      <c r="K45" s="248" t="s">
        <v>40</v>
      </c>
      <c r="L45" s="248"/>
      <c r="M45" s="248"/>
      <c r="N45" s="248"/>
      <c r="O45" s="248"/>
      <c r="P45" s="248"/>
      <c r="Q45" s="248"/>
      <c r="R45" s="248"/>
      <c r="S45" s="248"/>
      <c r="T45" s="1"/>
      <c r="U45" s="1"/>
      <c r="V45" s="1"/>
      <c r="W45" s="259">
        <f>'Config.'!$D$12</f>
        <v>36</v>
      </c>
      <c r="X45" s="246"/>
      <c r="Y45" s="101" t="s">
        <v>85</v>
      </c>
      <c r="Z45" s="1"/>
      <c r="AA45" s="98">
        <f>'Config.'!$D$12+1.25</f>
        <v>37.25</v>
      </c>
      <c r="AB45" s="101" t="s">
        <v>83</v>
      </c>
      <c r="AC45" s="1"/>
      <c r="AD45" s="88"/>
    </row>
    <row r="46" spans="1:30" ht="13.5" thickBot="1">
      <c r="A46" s="2"/>
      <c r="B46" s="1"/>
      <c r="C46" s="1"/>
      <c r="D46" s="1"/>
      <c r="E46" s="1"/>
      <c r="F46" s="1"/>
      <c r="G46" s="1"/>
      <c r="H46" s="1"/>
      <c r="I46" s="1"/>
      <c r="J46" s="1"/>
      <c r="K46" s="105"/>
      <c r="L46" s="89"/>
      <c r="M46" s="89"/>
      <c r="N46" s="263">
        <f>N3</f>
        <v>35.8125</v>
      </c>
      <c r="O46" s="264"/>
      <c r="P46" s="265"/>
      <c r="Q46" s="90"/>
      <c r="R46" s="89"/>
      <c r="S46" s="10"/>
      <c r="T46" s="1"/>
      <c r="U46" s="1"/>
      <c r="V46" s="1"/>
      <c r="W46" s="249">
        <f>'Config.'!D13</f>
        <v>84.1875</v>
      </c>
      <c r="X46" s="246"/>
      <c r="Y46" s="91" t="s">
        <v>82</v>
      </c>
      <c r="Z46" s="1"/>
      <c r="AA46" s="98">
        <f>W46+13/16</f>
        <v>85</v>
      </c>
      <c r="AB46" s="101" t="s">
        <v>84</v>
      </c>
      <c r="AC46" s="1"/>
      <c r="AD46" s="88"/>
    </row>
    <row r="47" spans="1:30" ht="13.5" thickBot="1">
      <c r="A47" s="2"/>
      <c r="B47" s="1"/>
      <c r="C47" s="1"/>
      <c r="D47" s="1"/>
      <c r="E47" s="1"/>
      <c r="F47" s="1"/>
      <c r="G47" s="1"/>
      <c r="H47" s="1"/>
      <c r="I47" s="1"/>
      <c r="J47" s="1"/>
      <c r="K47" s="105"/>
      <c r="L47" s="89"/>
      <c r="M47" s="89"/>
      <c r="N47" s="266"/>
      <c r="O47" s="267"/>
      <c r="P47" s="268"/>
      <c r="Q47" s="90"/>
      <c r="R47" s="89"/>
      <c r="S47" s="10"/>
      <c r="T47" s="1"/>
      <c r="U47" s="1"/>
      <c r="V47" s="1"/>
      <c r="W47" s="249">
        <f>'Config.'!D14</f>
        <v>0.75</v>
      </c>
      <c r="X47" s="246"/>
      <c r="Y47" s="91" t="s">
        <v>81</v>
      </c>
      <c r="Z47" s="1"/>
      <c r="AC47" s="1"/>
      <c r="AD47" s="88"/>
    </row>
    <row r="48" spans="1:30" ht="4.5" customHeight="1" thickBot="1">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88"/>
    </row>
    <row r="49" spans="1:30" ht="14.25" thickBot="1" thickTop="1">
      <c r="A49" s="100"/>
      <c r="B49" s="3"/>
      <c r="C49" s="3"/>
      <c r="D49" s="3"/>
      <c r="E49" s="3"/>
      <c r="F49" s="3"/>
      <c r="G49" s="1"/>
      <c r="H49" s="114"/>
      <c r="I49" s="116"/>
      <c r="J49" s="1"/>
      <c r="K49" s="114"/>
      <c r="L49" s="131"/>
      <c r="M49" s="115"/>
      <c r="N49" s="115"/>
      <c r="O49" s="115"/>
      <c r="P49" s="115"/>
      <c r="Q49" s="115"/>
      <c r="R49" s="115"/>
      <c r="S49" s="116"/>
      <c r="T49" s="1"/>
      <c r="U49" s="3"/>
      <c r="V49" s="3"/>
      <c r="W49" s="3"/>
      <c r="X49" s="3"/>
      <c r="Y49" s="1"/>
      <c r="Z49" s="1"/>
      <c r="AA49" s="1"/>
      <c r="AB49" s="1"/>
      <c r="AC49" s="1"/>
      <c r="AD49" s="88"/>
    </row>
    <row r="50" spans="1:30" ht="13.5" thickBot="1">
      <c r="A50" s="2"/>
      <c r="B50" s="1"/>
      <c r="C50" s="1"/>
      <c r="D50" s="1"/>
      <c r="E50" s="251">
        <f>'Config.'!M29</f>
        <v>10</v>
      </c>
      <c r="F50" s="252"/>
      <c r="G50" s="1"/>
      <c r="H50" s="118"/>
      <c r="I50" s="117"/>
      <c r="J50" s="1"/>
      <c r="K50" s="253">
        <f>'Config.'!AF29</f>
        <v>8.25</v>
      </c>
      <c r="L50" s="254"/>
      <c r="M50" s="113"/>
      <c r="N50" s="113"/>
      <c r="O50" s="113"/>
      <c r="P50" s="113"/>
      <c r="Q50" s="113"/>
      <c r="R50" s="113"/>
      <c r="S50" s="117"/>
      <c r="T50" s="1"/>
      <c r="U50" s="1"/>
      <c r="V50" s="1"/>
      <c r="W50" s="1"/>
      <c r="X50" s="1"/>
      <c r="Y50" s="1"/>
      <c r="Z50" s="1"/>
      <c r="AA50" s="1"/>
      <c r="AB50" s="1"/>
      <c r="AC50" s="1"/>
      <c r="AD50" s="88"/>
    </row>
    <row r="51" spans="1:30" ht="13.5" thickBot="1">
      <c r="A51" s="2"/>
      <c r="B51" s="1"/>
      <c r="C51" s="1"/>
      <c r="D51" s="1"/>
      <c r="E51" s="92"/>
      <c r="F51" s="92"/>
      <c r="G51" s="1"/>
      <c r="H51" s="118"/>
      <c r="I51" s="117"/>
      <c r="J51" s="1"/>
      <c r="K51" s="118"/>
      <c r="L51" s="132"/>
      <c r="M51" s="113"/>
      <c r="N51" s="113"/>
      <c r="O51" s="113"/>
      <c r="P51" s="113"/>
      <c r="Q51" s="113"/>
      <c r="R51" s="113"/>
      <c r="S51" s="117"/>
      <c r="T51" s="1"/>
      <c r="U51" s="1"/>
      <c r="V51" s="1"/>
      <c r="W51" s="1"/>
      <c r="X51" s="1"/>
      <c r="Y51" s="1"/>
      <c r="Z51" s="1"/>
      <c r="AA51" s="1"/>
      <c r="AB51" s="1"/>
      <c r="AC51" s="1"/>
      <c r="AD51" s="88"/>
    </row>
    <row r="52" spans="1:30" ht="12.75">
      <c r="A52" s="2"/>
      <c r="B52" s="1"/>
      <c r="C52" s="1"/>
      <c r="D52" s="1"/>
      <c r="E52" s="4"/>
      <c r="F52" s="1"/>
      <c r="G52" s="1"/>
      <c r="H52" s="118"/>
      <c r="I52" s="11"/>
      <c r="J52" s="1"/>
      <c r="K52" s="119"/>
      <c r="L52" s="120"/>
      <c r="M52" s="113"/>
      <c r="N52" s="113"/>
      <c r="O52" s="113"/>
      <c r="P52" s="113"/>
      <c r="Q52" s="113"/>
      <c r="R52" s="113"/>
      <c r="S52" s="117"/>
      <c r="T52" s="1"/>
      <c r="U52" s="1"/>
      <c r="V52" s="1"/>
      <c r="W52" s="1"/>
      <c r="X52" s="1"/>
      <c r="Y52" s="1"/>
      <c r="Z52" s="1"/>
      <c r="AA52" s="1"/>
      <c r="AB52" s="1"/>
      <c r="AC52" s="1"/>
      <c r="AD52" s="88"/>
    </row>
    <row r="53" spans="1:30" ht="13.5" thickBot="1">
      <c r="A53" s="2"/>
      <c r="B53" s="1"/>
      <c r="C53" s="1"/>
      <c r="D53" s="1"/>
      <c r="E53" s="3"/>
      <c r="F53" s="3"/>
      <c r="G53" s="1"/>
      <c r="H53" s="118"/>
      <c r="I53" s="12"/>
      <c r="J53" s="17"/>
      <c r="K53" s="118"/>
      <c r="L53" s="113"/>
      <c r="M53" s="113"/>
      <c r="N53" s="113"/>
      <c r="O53" s="113"/>
      <c r="P53" s="113"/>
      <c r="Q53" s="113"/>
      <c r="R53" s="113"/>
      <c r="S53" s="117"/>
      <c r="T53" s="1"/>
      <c r="U53" s="1"/>
      <c r="V53" s="1"/>
      <c r="W53" s="1"/>
      <c r="X53" s="1"/>
      <c r="Y53" s="1"/>
      <c r="Z53" s="1"/>
      <c r="AA53" s="1"/>
      <c r="AB53" s="1"/>
      <c r="AC53" s="1"/>
      <c r="AD53" s="88"/>
    </row>
    <row r="54" spans="1:30" ht="12.75">
      <c r="A54" s="2"/>
      <c r="B54" s="1"/>
      <c r="C54" s="1"/>
      <c r="D54" s="1"/>
      <c r="E54" s="1"/>
      <c r="F54" s="1"/>
      <c r="G54" s="1"/>
      <c r="H54" s="118"/>
      <c r="I54" s="117"/>
      <c r="J54" s="1"/>
      <c r="K54" s="118"/>
      <c r="L54" s="113"/>
      <c r="M54" s="113"/>
      <c r="N54" s="113"/>
      <c r="O54" s="113"/>
      <c r="P54" s="113"/>
      <c r="Q54" s="113"/>
      <c r="R54" s="113"/>
      <c r="S54" s="117"/>
      <c r="T54" s="1"/>
      <c r="U54" s="1"/>
      <c r="V54" s="1"/>
      <c r="W54" s="1"/>
      <c r="X54" s="1"/>
      <c r="Y54" s="1"/>
      <c r="Z54" s="1"/>
      <c r="AA54" s="1"/>
      <c r="AB54" s="1"/>
      <c r="AC54" s="1"/>
      <c r="AD54" s="88"/>
    </row>
    <row r="55" spans="1:30" ht="12.75">
      <c r="A55" s="2"/>
      <c r="B55" s="1"/>
      <c r="C55" s="1"/>
      <c r="D55" s="1"/>
      <c r="E55" s="1"/>
      <c r="F55" s="1"/>
      <c r="G55" s="1"/>
      <c r="H55" s="118"/>
      <c r="I55" s="117"/>
      <c r="J55" s="1"/>
      <c r="K55" s="118"/>
      <c r="L55" s="113"/>
      <c r="M55" s="113"/>
      <c r="N55" s="113"/>
      <c r="O55" s="113"/>
      <c r="P55" s="113"/>
      <c r="Q55" s="113"/>
      <c r="R55" s="113"/>
      <c r="S55" s="117"/>
      <c r="T55" s="1"/>
      <c r="U55" s="1"/>
      <c r="V55" s="1"/>
      <c r="W55" s="1"/>
      <c r="X55" s="1"/>
      <c r="Y55" s="1"/>
      <c r="Z55" s="1"/>
      <c r="AA55" s="1"/>
      <c r="AB55" s="1"/>
      <c r="AC55" s="1"/>
      <c r="AD55" s="88"/>
    </row>
    <row r="56" spans="1:30" ht="13.5" thickBot="1">
      <c r="A56" s="2"/>
      <c r="B56" s="1"/>
      <c r="C56" s="1"/>
      <c r="D56" s="1"/>
      <c r="E56" s="1"/>
      <c r="F56" s="1"/>
      <c r="G56" s="1"/>
      <c r="H56" s="118"/>
      <c r="I56" s="117"/>
      <c r="J56" s="1"/>
      <c r="K56" s="118"/>
      <c r="L56" s="113"/>
      <c r="M56" s="113"/>
      <c r="N56" s="113"/>
      <c r="O56" s="113"/>
      <c r="P56" s="113"/>
      <c r="Q56" s="113"/>
      <c r="R56" s="113"/>
      <c r="S56" s="117"/>
      <c r="T56" s="1"/>
      <c r="U56" s="1"/>
      <c r="V56" s="1"/>
      <c r="W56" s="1"/>
      <c r="X56" s="1"/>
      <c r="Y56" s="1"/>
      <c r="Z56" s="1"/>
      <c r="AA56" s="1"/>
      <c r="AB56" s="1"/>
      <c r="AC56" s="1"/>
      <c r="AD56" s="88"/>
    </row>
    <row r="57" spans="1:30" ht="13.5" thickBot="1">
      <c r="A57" s="2"/>
      <c r="B57" s="1"/>
      <c r="C57" s="249">
        <f>'Config.'!N29</f>
        <v>42</v>
      </c>
      <c r="D57" s="246"/>
      <c r="E57" s="1"/>
      <c r="F57" s="1"/>
      <c r="G57" s="1"/>
      <c r="H57" s="118"/>
      <c r="I57" s="117"/>
      <c r="J57" s="1"/>
      <c r="K57" s="118"/>
      <c r="L57" s="113"/>
      <c r="M57" s="253">
        <f>'Config.'!AG29</f>
        <v>40.25</v>
      </c>
      <c r="N57" s="254"/>
      <c r="O57" s="113"/>
      <c r="P57" s="113"/>
      <c r="Q57" s="113"/>
      <c r="R57" s="113"/>
      <c r="S57" s="117"/>
      <c r="T57" s="1"/>
      <c r="U57" s="249">
        <f>'Config.'!U29</f>
        <v>44</v>
      </c>
      <c r="V57" s="246"/>
      <c r="W57" s="1"/>
      <c r="X57" s="1"/>
      <c r="Y57" s="1"/>
      <c r="Z57" s="1"/>
      <c r="AA57" s="1"/>
      <c r="AB57" s="1"/>
      <c r="AC57" s="1"/>
      <c r="AD57" s="88"/>
    </row>
    <row r="58" spans="1:30" ht="12.75">
      <c r="A58" s="2"/>
      <c r="B58" s="1"/>
      <c r="C58" s="1"/>
      <c r="D58" s="1"/>
      <c r="E58" s="1"/>
      <c r="F58" s="1"/>
      <c r="G58" s="1"/>
      <c r="H58" s="118"/>
      <c r="I58" s="117"/>
      <c r="J58" s="1"/>
      <c r="K58" s="118"/>
      <c r="L58" s="113"/>
      <c r="M58" s="113"/>
      <c r="N58" s="113"/>
      <c r="O58" s="113"/>
      <c r="P58" s="113"/>
      <c r="Q58" s="113"/>
      <c r="R58" s="113"/>
      <c r="S58" s="117"/>
      <c r="T58" s="1"/>
      <c r="U58" s="1"/>
      <c r="V58" s="1"/>
      <c r="W58" s="1"/>
      <c r="X58" s="1"/>
      <c r="Y58" s="1"/>
      <c r="Z58" s="1"/>
      <c r="AA58" s="1"/>
      <c r="AB58" s="1"/>
      <c r="AC58" s="1"/>
      <c r="AD58" s="88"/>
    </row>
    <row r="59" spans="1:30" ht="12.75">
      <c r="A59" s="2"/>
      <c r="B59" s="1"/>
      <c r="C59" s="1"/>
      <c r="D59" s="1"/>
      <c r="E59" s="1"/>
      <c r="F59" s="1"/>
      <c r="G59" s="1"/>
      <c r="H59" s="118"/>
      <c r="I59" s="117"/>
      <c r="J59" s="1"/>
      <c r="K59" s="118"/>
      <c r="L59" s="113"/>
      <c r="M59" s="113"/>
      <c r="N59" s="113"/>
      <c r="O59" s="113"/>
      <c r="P59" s="113"/>
      <c r="Q59" s="113"/>
      <c r="R59" s="113"/>
      <c r="S59" s="117"/>
      <c r="T59" s="1"/>
      <c r="U59" s="1"/>
      <c r="V59" s="1"/>
      <c r="W59" s="1"/>
      <c r="X59" s="1"/>
      <c r="Y59" s="1"/>
      <c r="Z59" s="1"/>
      <c r="AA59" s="1"/>
      <c r="AB59" s="1"/>
      <c r="AC59" s="1"/>
      <c r="AD59" s="88"/>
    </row>
    <row r="60" spans="1:30" ht="12.75">
      <c r="A60" s="2"/>
      <c r="B60" s="1"/>
      <c r="C60" s="1"/>
      <c r="D60" s="1"/>
      <c r="E60" s="1"/>
      <c r="F60" s="1"/>
      <c r="G60" s="1"/>
      <c r="H60" s="118"/>
      <c r="I60" s="117"/>
      <c r="J60" s="1"/>
      <c r="K60" s="118"/>
      <c r="L60" s="113"/>
      <c r="M60" s="113"/>
      <c r="N60" s="113"/>
      <c r="O60" s="113"/>
      <c r="P60" s="113"/>
      <c r="Q60" s="113"/>
      <c r="R60" s="113"/>
      <c r="S60" s="117"/>
      <c r="T60" s="1"/>
      <c r="U60" s="1"/>
      <c r="V60" s="1"/>
      <c r="W60" s="1"/>
      <c r="X60" s="1"/>
      <c r="Y60" s="1"/>
      <c r="Z60" s="1"/>
      <c r="AA60" s="1"/>
      <c r="AB60" s="1"/>
      <c r="AC60" s="1"/>
      <c r="AD60" s="88"/>
    </row>
    <row r="61" spans="1:30" ht="12.75">
      <c r="A61" s="2"/>
      <c r="B61" s="1"/>
      <c r="C61" s="1"/>
      <c r="D61" s="1"/>
      <c r="E61" s="1"/>
      <c r="F61" s="1"/>
      <c r="G61" s="1"/>
      <c r="H61" s="118"/>
      <c r="I61" s="117"/>
      <c r="J61" s="1"/>
      <c r="K61" s="118"/>
      <c r="L61" s="113"/>
      <c r="M61" s="113"/>
      <c r="N61" s="113"/>
      <c r="O61" s="113"/>
      <c r="P61" s="113"/>
      <c r="Q61" s="113"/>
      <c r="R61" s="113"/>
      <c r="S61" s="117"/>
      <c r="T61" s="1"/>
      <c r="U61" s="1"/>
      <c r="V61" s="1"/>
      <c r="W61" s="1"/>
      <c r="X61" s="1"/>
      <c r="Y61" s="1"/>
      <c r="Z61" s="1"/>
      <c r="AA61" s="1"/>
      <c r="AB61" s="1"/>
      <c r="AC61" s="1"/>
      <c r="AD61" s="88"/>
    </row>
    <row r="62" spans="1:30" ht="13.5" thickBot="1">
      <c r="A62" s="2"/>
      <c r="B62" s="1"/>
      <c r="C62" s="82"/>
      <c r="D62" s="82"/>
      <c r="E62" s="1"/>
      <c r="F62" s="1"/>
      <c r="G62" s="1"/>
      <c r="H62" s="118"/>
      <c r="I62" s="117"/>
      <c r="J62" s="1"/>
      <c r="K62" s="118"/>
      <c r="L62" s="113"/>
      <c r="M62" s="128"/>
      <c r="N62" s="129"/>
      <c r="O62" s="113"/>
      <c r="P62" s="113"/>
      <c r="Q62" s="113"/>
      <c r="R62" s="113"/>
      <c r="S62" s="117"/>
      <c r="T62" s="1"/>
      <c r="U62" s="1"/>
      <c r="V62" s="1"/>
      <c r="W62" s="1"/>
      <c r="X62" s="1"/>
      <c r="Y62" s="1"/>
      <c r="Z62" s="1"/>
      <c r="AA62" s="1"/>
      <c r="AB62" s="1"/>
      <c r="AC62" s="1"/>
      <c r="AD62" s="88"/>
    </row>
    <row r="63" spans="1:30" ht="12.75">
      <c r="A63" s="2"/>
      <c r="B63" s="1"/>
      <c r="C63" s="4"/>
      <c r="D63" s="4"/>
      <c r="E63" s="4"/>
      <c r="F63" s="4"/>
      <c r="G63" s="1"/>
      <c r="H63" s="118"/>
      <c r="I63" s="11"/>
      <c r="J63" s="1"/>
      <c r="K63" s="119"/>
      <c r="L63" s="120"/>
      <c r="M63" s="130"/>
      <c r="N63" s="130"/>
      <c r="O63" s="113"/>
      <c r="P63" s="113"/>
      <c r="Q63" s="113"/>
      <c r="R63" s="113"/>
      <c r="S63" s="117"/>
      <c r="T63" s="1"/>
      <c r="U63" s="1"/>
      <c r="V63" s="1"/>
      <c r="W63" s="1"/>
      <c r="X63" s="1"/>
      <c r="Y63" s="1"/>
      <c r="Z63" s="1"/>
      <c r="AA63" s="1"/>
      <c r="AB63" s="1"/>
      <c r="AC63" s="1"/>
      <c r="AD63" s="88"/>
    </row>
    <row r="64" spans="1:30" ht="13.5" thickBot="1">
      <c r="A64" s="2"/>
      <c r="B64" s="1"/>
      <c r="C64" s="1"/>
      <c r="D64" s="3"/>
      <c r="E64" s="1"/>
      <c r="F64" s="1"/>
      <c r="G64" s="1"/>
      <c r="H64" s="118"/>
      <c r="I64" s="12"/>
      <c r="J64" s="1"/>
      <c r="K64" s="118"/>
      <c r="L64" s="113"/>
      <c r="M64" s="113"/>
      <c r="N64" s="113"/>
      <c r="O64" s="113"/>
      <c r="P64" s="113"/>
      <c r="Q64" s="113"/>
      <c r="R64" s="113"/>
      <c r="S64" s="117"/>
      <c r="T64" s="1"/>
      <c r="U64" s="1"/>
      <c r="V64" s="1"/>
      <c r="W64" s="1"/>
      <c r="X64" s="1"/>
      <c r="Y64" s="1"/>
      <c r="Z64" s="1"/>
      <c r="AA64" s="1"/>
      <c r="AB64" s="1"/>
      <c r="AC64" s="1"/>
      <c r="AD64" s="88"/>
    </row>
    <row r="65" spans="1:30" ht="12.75">
      <c r="A65" s="2"/>
      <c r="B65" s="1"/>
      <c r="C65" s="1"/>
      <c r="D65" s="1"/>
      <c r="E65" s="1"/>
      <c r="F65" s="1"/>
      <c r="G65" s="1"/>
      <c r="H65" s="118"/>
      <c r="I65" s="117"/>
      <c r="J65" s="1"/>
      <c r="K65" s="118"/>
      <c r="L65" s="113"/>
      <c r="M65" s="113"/>
      <c r="N65" s="113"/>
      <c r="O65" s="113"/>
      <c r="P65" s="113"/>
      <c r="Q65" s="113"/>
      <c r="R65" s="247" t="s">
        <v>32</v>
      </c>
      <c r="S65" s="126"/>
      <c r="T65" s="4"/>
      <c r="U65" s="4"/>
      <c r="V65" s="4"/>
      <c r="W65" s="1"/>
      <c r="X65" s="1"/>
      <c r="Y65" s="1"/>
      <c r="Z65" s="1"/>
      <c r="AA65" s="1"/>
      <c r="AB65" s="1"/>
      <c r="AC65" s="1"/>
      <c r="AD65" s="88"/>
    </row>
    <row r="66" spans="1:30" ht="13.5" thickBot="1">
      <c r="A66" s="2"/>
      <c r="B66" s="1"/>
      <c r="C66" s="1"/>
      <c r="D66" s="1"/>
      <c r="E66" s="1"/>
      <c r="F66" s="1"/>
      <c r="G66" s="1"/>
      <c r="H66" s="118"/>
      <c r="I66" s="117"/>
      <c r="J66" s="1"/>
      <c r="K66" s="118"/>
      <c r="L66" s="113"/>
      <c r="M66" s="113"/>
      <c r="N66" s="113"/>
      <c r="O66" s="113"/>
      <c r="P66" s="113"/>
      <c r="Q66" s="113"/>
      <c r="R66" s="247"/>
      <c r="S66" s="117"/>
      <c r="T66" s="1"/>
      <c r="U66" s="1"/>
      <c r="V66" s="1"/>
      <c r="W66" s="1"/>
      <c r="X66" s="1"/>
      <c r="Y66" s="1"/>
      <c r="Z66" s="1"/>
      <c r="AA66" s="1"/>
      <c r="AB66" s="1"/>
      <c r="AC66" s="1"/>
      <c r="AD66" s="88"/>
    </row>
    <row r="67" spans="1:30" ht="13.5" thickBot="1">
      <c r="A67" s="2"/>
      <c r="B67" s="1"/>
      <c r="C67" s="1"/>
      <c r="D67" s="1"/>
      <c r="E67" s="1"/>
      <c r="F67" s="1"/>
      <c r="G67" s="1"/>
      <c r="H67" s="118"/>
      <c r="I67" s="117"/>
      <c r="J67" s="1"/>
      <c r="K67" s="118"/>
      <c r="L67" s="113"/>
      <c r="M67" s="113"/>
      <c r="N67" s="113"/>
      <c r="O67" s="113"/>
      <c r="P67" s="113"/>
      <c r="Q67" s="113"/>
      <c r="R67" s="113"/>
      <c r="S67" s="117"/>
      <c r="T67" s="1"/>
      <c r="U67" s="1"/>
      <c r="V67" s="1"/>
      <c r="W67" s="245">
        <f>'Config.'!T29</f>
        <v>83.34375</v>
      </c>
      <c r="X67" s="246"/>
      <c r="Y67" s="94" t="s">
        <v>43</v>
      </c>
      <c r="Z67" s="1"/>
      <c r="AA67" s="1"/>
      <c r="AB67" s="1"/>
      <c r="AC67" s="1"/>
      <c r="AD67" s="88"/>
    </row>
    <row r="68" spans="1:30" ht="13.5" thickBot="1">
      <c r="A68" s="2"/>
      <c r="B68" s="1"/>
      <c r="C68" s="1"/>
      <c r="D68" s="1"/>
      <c r="E68" s="1"/>
      <c r="F68" s="1"/>
      <c r="G68" s="1"/>
      <c r="H68" s="118"/>
      <c r="I68" s="117"/>
      <c r="J68" s="1"/>
      <c r="K68" s="118"/>
      <c r="L68" s="113"/>
      <c r="M68" s="113"/>
      <c r="N68" s="113"/>
      <c r="O68" s="113"/>
      <c r="P68" s="113"/>
      <c r="Q68" s="113"/>
      <c r="R68" s="113"/>
      <c r="S68" s="117"/>
      <c r="T68" s="1"/>
      <c r="U68" s="1"/>
      <c r="V68" s="1"/>
      <c r="W68" s="1"/>
      <c r="X68" s="1"/>
      <c r="Y68" s="1"/>
      <c r="Z68" s="1"/>
      <c r="AA68" s="1"/>
      <c r="AB68" s="1"/>
      <c r="AC68" s="1"/>
      <c r="AD68" s="88"/>
    </row>
    <row r="69" spans="1:30" ht="13.5" thickBot="1">
      <c r="A69" s="2"/>
      <c r="B69" s="1"/>
      <c r="C69" s="1"/>
      <c r="D69" s="1"/>
      <c r="E69" s="1"/>
      <c r="F69" s="1"/>
      <c r="G69" s="1"/>
      <c r="H69" s="118"/>
      <c r="I69" s="117"/>
      <c r="J69" s="1"/>
      <c r="K69" s="118"/>
      <c r="L69" s="113"/>
      <c r="M69" s="113"/>
      <c r="N69" s="113"/>
      <c r="O69" s="262">
        <f>'Config.'!AH29</f>
        <v>72.25</v>
      </c>
      <c r="P69" s="254"/>
      <c r="Q69" s="113"/>
      <c r="R69" s="113"/>
      <c r="S69" s="117"/>
      <c r="T69" s="1"/>
      <c r="U69" s="1"/>
      <c r="V69" s="1"/>
      <c r="W69" s="1"/>
      <c r="X69" s="1"/>
      <c r="Y69" s="1"/>
      <c r="Z69" s="1"/>
      <c r="AA69" s="1"/>
      <c r="AB69" s="1"/>
      <c r="AC69" s="1"/>
      <c r="AD69" s="88"/>
    </row>
    <row r="70" spans="1:30" ht="13.5" thickBot="1">
      <c r="A70" s="249">
        <f>'Config.'!O29</f>
        <v>74</v>
      </c>
      <c r="B70" s="246"/>
      <c r="C70" s="1"/>
      <c r="D70" s="1"/>
      <c r="E70" s="1"/>
      <c r="F70" s="1"/>
      <c r="G70" s="1"/>
      <c r="H70" s="118"/>
      <c r="I70" s="117"/>
      <c r="J70" s="1"/>
      <c r="K70" s="118"/>
      <c r="L70" s="113"/>
      <c r="M70" s="113"/>
      <c r="N70" s="113"/>
      <c r="O70" s="113"/>
      <c r="P70" s="113"/>
      <c r="Q70" s="113"/>
      <c r="R70" s="113"/>
      <c r="S70" s="117"/>
      <c r="T70" s="1"/>
      <c r="U70" s="1"/>
      <c r="V70" s="1"/>
      <c r="W70" s="1"/>
      <c r="X70" s="1"/>
      <c r="Y70" s="1"/>
      <c r="Z70" s="1"/>
      <c r="AA70" s="1"/>
      <c r="AB70" s="1"/>
      <c r="AC70" s="1"/>
      <c r="AD70" s="88"/>
    </row>
    <row r="71" spans="1:30" ht="12.75">
      <c r="A71" s="2"/>
      <c r="B71" s="1"/>
      <c r="C71" s="1"/>
      <c r="D71" s="1"/>
      <c r="E71" s="1"/>
      <c r="F71" s="1"/>
      <c r="G71" s="1"/>
      <c r="H71" s="118"/>
      <c r="I71" s="117"/>
      <c r="J71" s="1"/>
      <c r="K71" s="118"/>
      <c r="L71" s="113"/>
      <c r="M71" s="113"/>
      <c r="N71" s="113"/>
      <c r="O71" s="113"/>
      <c r="P71" s="113"/>
      <c r="Q71" s="113"/>
      <c r="R71" s="113"/>
      <c r="S71" s="117"/>
      <c r="T71" s="1"/>
      <c r="U71" s="1"/>
      <c r="V71" s="1"/>
      <c r="W71" s="1"/>
      <c r="X71" s="1"/>
      <c r="Y71" s="1"/>
      <c r="Z71" s="1"/>
      <c r="AA71" s="1"/>
      <c r="AB71" s="1"/>
      <c r="AC71" s="1"/>
      <c r="AD71" s="88"/>
    </row>
    <row r="72" spans="1:30" ht="12.75">
      <c r="A72" s="2"/>
      <c r="B72" s="1"/>
      <c r="C72" s="1"/>
      <c r="D72" s="1"/>
      <c r="E72" s="1"/>
      <c r="F72" s="1"/>
      <c r="G72" s="1"/>
      <c r="H72" s="118"/>
      <c r="I72" s="117"/>
      <c r="J72" s="1"/>
      <c r="K72" s="118"/>
      <c r="L72" s="113"/>
      <c r="M72" s="113"/>
      <c r="N72" s="113"/>
      <c r="O72" s="113"/>
      <c r="P72" s="113"/>
      <c r="Q72" s="113"/>
      <c r="R72" s="113"/>
      <c r="S72" s="117"/>
      <c r="T72" s="1"/>
      <c r="U72" s="1"/>
      <c r="V72" s="1"/>
      <c r="W72" s="1"/>
      <c r="X72" s="1"/>
      <c r="Y72" s="1"/>
      <c r="Z72" s="1"/>
      <c r="AA72" s="1"/>
      <c r="AB72" s="1"/>
      <c r="AC72" s="1"/>
      <c r="AD72" s="88"/>
    </row>
    <row r="73" spans="1:30" ht="12.75">
      <c r="A73" s="2"/>
      <c r="B73" s="1"/>
      <c r="C73" s="1"/>
      <c r="D73" s="1"/>
      <c r="E73" s="1"/>
      <c r="F73" s="1"/>
      <c r="G73" s="1"/>
      <c r="H73" s="118"/>
      <c r="I73" s="117"/>
      <c r="J73" s="1"/>
      <c r="K73" s="118"/>
      <c r="L73" s="113"/>
      <c r="M73" s="113"/>
      <c r="N73" s="113"/>
      <c r="O73" s="113"/>
      <c r="P73" s="113"/>
      <c r="Q73" s="113"/>
      <c r="R73" s="113"/>
      <c r="S73" s="117"/>
      <c r="T73" s="1"/>
      <c r="U73" s="1"/>
      <c r="V73" s="1"/>
      <c r="W73" s="1"/>
      <c r="X73" s="1"/>
      <c r="Y73" s="1"/>
      <c r="Z73" s="1"/>
      <c r="AA73" s="1"/>
      <c r="AB73" s="1"/>
      <c r="AC73" s="1"/>
      <c r="AD73" s="88"/>
    </row>
    <row r="74" spans="1:30" ht="12.75">
      <c r="A74" s="2"/>
      <c r="B74" s="1"/>
      <c r="C74" s="1"/>
      <c r="D74" s="1"/>
      <c r="E74" s="1"/>
      <c r="F74" s="1"/>
      <c r="G74" s="1"/>
      <c r="H74" s="118"/>
      <c r="I74" s="117"/>
      <c r="J74" s="1"/>
      <c r="K74" s="118"/>
      <c r="L74" s="113"/>
      <c r="M74" s="113"/>
      <c r="N74" s="113"/>
      <c r="O74" s="113"/>
      <c r="P74" s="113"/>
      <c r="Q74" s="113"/>
      <c r="R74" s="113"/>
      <c r="S74" s="117"/>
      <c r="T74" s="1"/>
      <c r="U74" s="1"/>
      <c r="V74" s="1"/>
      <c r="W74" s="1"/>
      <c r="X74" s="1"/>
      <c r="Y74" s="1"/>
      <c r="Z74" s="1"/>
      <c r="AA74" s="1"/>
      <c r="AB74" s="1"/>
      <c r="AC74" s="1"/>
      <c r="AD74" s="88"/>
    </row>
    <row r="75" spans="1:30" ht="13.5" thickBot="1">
      <c r="A75" s="2"/>
      <c r="B75" s="1"/>
      <c r="C75" s="1"/>
      <c r="D75" s="1"/>
      <c r="E75" s="1"/>
      <c r="F75" s="1"/>
      <c r="G75" s="1"/>
      <c r="H75" s="118"/>
      <c r="I75" s="117"/>
      <c r="J75" s="1"/>
      <c r="K75" s="121"/>
      <c r="L75" s="122"/>
      <c r="M75" s="122"/>
      <c r="N75" s="122"/>
      <c r="O75" s="122"/>
      <c r="P75" s="122"/>
      <c r="Q75" s="113"/>
      <c r="R75" s="113"/>
      <c r="S75" s="117"/>
      <c r="T75" s="1"/>
      <c r="U75" s="1"/>
      <c r="V75" s="1"/>
      <c r="W75" s="1"/>
      <c r="X75" s="1"/>
      <c r="Y75" s="1"/>
      <c r="Z75" s="1"/>
      <c r="AA75" s="1"/>
      <c r="AB75" s="1"/>
      <c r="AC75" s="1"/>
      <c r="AD75" s="88"/>
    </row>
    <row r="76" spans="1:30" ht="12.75">
      <c r="A76" s="110"/>
      <c r="B76" s="4"/>
      <c r="C76" s="1"/>
      <c r="D76" s="4"/>
      <c r="E76" s="1"/>
      <c r="F76" s="1"/>
      <c r="G76" s="1"/>
      <c r="H76" s="118"/>
      <c r="I76" s="11"/>
      <c r="J76" s="1"/>
      <c r="K76" s="118"/>
      <c r="L76" s="113"/>
      <c r="M76" s="113"/>
      <c r="N76" s="113"/>
      <c r="O76" s="113"/>
      <c r="P76" s="113"/>
      <c r="Q76" s="113"/>
      <c r="R76" s="113"/>
      <c r="S76" s="117"/>
      <c r="T76" s="1"/>
      <c r="U76" s="1"/>
      <c r="V76" s="1"/>
      <c r="W76" s="1"/>
      <c r="X76" s="1"/>
      <c r="Y76" s="1"/>
      <c r="Z76" s="1"/>
      <c r="AA76" s="1"/>
      <c r="AB76" s="1"/>
      <c r="AC76" s="1"/>
      <c r="AD76" s="88"/>
    </row>
    <row r="77" spans="1:30" ht="13.5" thickBot="1">
      <c r="A77" s="2"/>
      <c r="B77" s="1"/>
      <c r="C77" s="3"/>
      <c r="D77" s="3"/>
      <c r="E77" s="3"/>
      <c r="F77" s="3"/>
      <c r="G77" s="1"/>
      <c r="H77" s="118"/>
      <c r="I77" s="12"/>
      <c r="J77" s="1"/>
      <c r="K77" s="118"/>
      <c r="L77" s="113"/>
      <c r="M77" s="113"/>
      <c r="N77" s="113"/>
      <c r="O77" s="113"/>
      <c r="P77" s="113"/>
      <c r="Q77" s="113"/>
      <c r="R77" s="113"/>
      <c r="S77" s="117"/>
      <c r="T77" s="1"/>
      <c r="U77" s="1"/>
      <c r="V77" s="1"/>
      <c r="W77" s="1"/>
      <c r="X77" s="1"/>
      <c r="Y77" s="1"/>
      <c r="Z77" s="1"/>
      <c r="AA77" s="1"/>
      <c r="AB77" s="1"/>
      <c r="AC77" s="1"/>
      <c r="AD77" s="88"/>
    </row>
    <row r="78" spans="1:30" ht="12.75">
      <c r="A78" s="2"/>
      <c r="B78" s="1"/>
      <c r="C78" s="1"/>
      <c r="D78" s="1"/>
      <c r="E78" s="1"/>
      <c r="F78" s="1"/>
      <c r="G78" s="1"/>
      <c r="H78" s="118"/>
      <c r="I78" s="117"/>
      <c r="J78" s="1"/>
      <c r="K78" s="118"/>
      <c r="L78" s="113"/>
      <c r="M78" s="113"/>
      <c r="N78" s="113"/>
      <c r="O78" s="113"/>
      <c r="P78" s="113"/>
      <c r="Q78" s="113"/>
      <c r="R78" s="113"/>
      <c r="S78" s="117"/>
      <c r="T78" s="1"/>
      <c r="U78" s="1"/>
      <c r="V78" s="1"/>
      <c r="W78" s="1"/>
      <c r="X78" s="1"/>
      <c r="Y78" s="1"/>
      <c r="Z78" s="1"/>
      <c r="AA78" s="1"/>
      <c r="AB78" s="1"/>
      <c r="AC78" s="1"/>
      <c r="AD78" s="88"/>
    </row>
    <row r="79" spans="1:30" ht="13.5" thickBot="1">
      <c r="A79" s="2"/>
      <c r="B79" s="1"/>
      <c r="C79" s="1"/>
      <c r="D79" s="1"/>
      <c r="E79" s="1"/>
      <c r="F79" s="1"/>
      <c r="G79" s="1"/>
      <c r="H79" s="123"/>
      <c r="I79" s="127"/>
      <c r="J79" s="1"/>
      <c r="K79" s="123"/>
      <c r="L79" s="124"/>
      <c r="M79" s="124"/>
      <c r="N79" s="124"/>
      <c r="O79" s="124"/>
      <c r="P79" s="124"/>
      <c r="Q79" s="124"/>
      <c r="R79" s="124"/>
      <c r="S79" s="127"/>
      <c r="T79" s="1"/>
      <c r="U79" s="4"/>
      <c r="V79" s="4"/>
      <c r="W79" s="4"/>
      <c r="X79" s="4"/>
      <c r="Y79" s="1"/>
      <c r="Z79" s="1"/>
      <c r="AA79" s="1"/>
      <c r="AB79" s="1"/>
      <c r="AC79" s="1"/>
      <c r="AD79" s="88"/>
    </row>
    <row r="80" spans="1:30" ht="13.5" thickTop="1">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88"/>
    </row>
    <row r="81" spans="1:30" ht="12.75">
      <c r="A81" s="2"/>
      <c r="B81" s="1"/>
      <c r="C81" s="1"/>
      <c r="D81" s="1"/>
      <c r="E81" s="1"/>
      <c r="F81" s="1"/>
      <c r="G81" s="1"/>
      <c r="H81" s="1"/>
      <c r="I81" s="1"/>
      <c r="J81" s="261" t="s">
        <v>44</v>
      </c>
      <c r="K81" s="261"/>
      <c r="L81" s="261"/>
      <c r="M81" s="261"/>
      <c r="N81" s="236">
        <v>3.5</v>
      </c>
      <c r="O81" s="237"/>
      <c r="P81" s="1"/>
      <c r="Q81" s="1"/>
      <c r="R81" s="1"/>
      <c r="S81" s="1"/>
      <c r="T81" s="1"/>
      <c r="U81" s="1"/>
      <c r="V81" s="1"/>
      <c r="W81" s="1"/>
      <c r="X81" s="1"/>
      <c r="Y81" s="1"/>
      <c r="Z81" s="1"/>
      <c r="AA81" s="1"/>
      <c r="AB81" s="1"/>
      <c r="AC81" s="1"/>
      <c r="AD81" s="88"/>
    </row>
    <row r="82" spans="1:30" ht="12.75">
      <c r="A82" s="2"/>
      <c r="B82" s="1"/>
      <c r="C82" s="1"/>
      <c r="D82" s="1"/>
      <c r="E82" s="1"/>
      <c r="F82" s="1"/>
      <c r="G82" s="1"/>
      <c r="H82" s="1"/>
      <c r="I82" s="1"/>
      <c r="J82" s="1"/>
      <c r="K82" s="1"/>
      <c r="L82" s="240" t="s">
        <v>15</v>
      </c>
      <c r="M82" s="240"/>
      <c r="N82" s="241">
        <v>0.625</v>
      </c>
      <c r="O82" s="241"/>
      <c r="P82" s="1" t="s">
        <v>18</v>
      </c>
      <c r="Q82" s="8"/>
      <c r="R82" s="1"/>
      <c r="S82" s="1"/>
      <c r="T82" s="1"/>
      <c r="U82" s="1"/>
      <c r="V82" s="1"/>
      <c r="W82" s="1"/>
      <c r="X82" s="1"/>
      <c r="Y82" s="1"/>
      <c r="Z82" s="1"/>
      <c r="AA82" s="1"/>
      <c r="AB82" s="1"/>
      <c r="AC82" s="1"/>
      <c r="AD82" s="88"/>
    </row>
    <row r="83" spans="1:30" ht="12.75">
      <c r="A83" s="2"/>
      <c r="B83" s="1"/>
      <c r="C83" s="1"/>
      <c r="D83" s="1"/>
      <c r="E83" s="1"/>
      <c r="F83" s="1"/>
      <c r="G83" s="1"/>
      <c r="H83" s="1"/>
      <c r="I83" s="1"/>
      <c r="J83" s="1"/>
      <c r="K83" s="1"/>
      <c r="L83" s="240" t="s">
        <v>16</v>
      </c>
      <c r="M83" s="240"/>
      <c r="N83" s="238">
        <v>0.1</v>
      </c>
      <c r="O83" s="238"/>
      <c r="P83" s="9"/>
      <c r="Q83" s="9"/>
      <c r="R83" s="1"/>
      <c r="S83" s="1"/>
      <c r="T83" s="1"/>
      <c r="U83" s="1"/>
      <c r="V83" s="1"/>
      <c r="W83" s="1"/>
      <c r="X83" s="1"/>
      <c r="Y83" s="1"/>
      <c r="Z83" s="1"/>
      <c r="AA83" s="1"/>
      <c r="AB83" s="1"/>
      <c r="AC83" s="1"/>
      <c r="AD83" s="88"/>
    </row>
    <row r="84" spans="1:30" ht="12.75">
      <c r="A84" s="2"/>
      <c r="B84" s="1"/>
      <c r="C84" s="1"/>
      <c r="D84" s="1"/>
      <c r="E84" s="1"/>
      <c r="F84" s="1"/>
      <c r="G84" s="1"/>
      <c r="H84" s="1"/>
      <c r="I84" s="1"/>
      <c r="J84" s="1"/>
      <c r="K84" s="1"/>
      <c r="L84" s="240" t="s">
        <v>17</v>
      </c>
      <c r="M84" s="240"/>
      <c r="N84" s="239">
        <v>0.1875</v>
      </c>
      <c r="O84" s="239"/>
      <c r="P84" s="8"/>
      <c r="Q84" s="8"/>
      <c r="R84" s="1"/>
      <c r="S84" s="1"/>
      <c r="T84" s="1"/>
      <c r="U84" s="1"/>
      <c r="V84" s="1"/>
      <c r="W84" s="1"/>
      <c r="X84" s="1"/>
      <c r="Y84" s="1"/>
      <c r="Z84" s="1"/>
      <c r="AA84" s="1"/>
      <c r="AB84" s="1"/>
      <c r="AC84" s="1"/>
      <c r="AD84" s="88"/>
    </row>
    <row r="85" spans="1:30" ht="12.75">
      <c r="A85" s="2"/>
      <c r="B85" s="1"/>
      <c r="C85" s="1"/>
      <c r="D85" s="1"/>
      <c r="E85" s="1"/>
      <c r="F85" s="1"/>
      <c r="G85" s="1"/>
      <c r="H85" s="1"/>
      <c r="I85" s="1"/>
      <c r="J85" s="1"/>
      <c r="K85" s="1"/>
      <c r="L85" s="240" t="s">
        <v>35</v>
      </c>
      <c r="M85" s="240"/>
      <c r="N85" s="250" t="s">
        <v>36</v>
      </c>
      <c r="O85" s="250"/>
      <c r="P85" s="5"/>
      <c r="Q85" s="5"/>
      <c r="R85" s="1"/>
      <c r="S85" s="1"/>
      <c r="T85" s="1"/>
      <c r="U85" s="1"/>
      <c r="V85" s="1"/>
      <c r="W85" s="1"/>
      <c r="X85" s="1"/>
      <c r="Y85" s="1"/>
      <c r="Z85" s="1"/>
      <c r="AA85" s="1"/>
      <c r="AB85" s="1"/>
      <c r="AC85" s="1"/>
      <c r="AD85" s="88"/>
    </row>
    <row r="86" spans="1:30" ht="13.5"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7"/>
    </row>
    <row r="87" spans="1:30" ht="13.5" thickBot="1">
      <c r="A87" s="85"/>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7"/>
    </row>
    <row r="88" spans="1:30" ht="15.75" customHeight="1" thickBot="1">
      <c r="A88" s="2"/>
      <c r="B88" s="1"/>
      <c r="C88" s="1"/>
      <c r="D88" s="1"/>
      <c r="E88" s="1"/>
      <c r="F88" s="1"/>
      <c r="G88" s="1"/>
      <c r="H88" s="1"/>
      <c r="I88" s="1"/>
      <c r="J88" s="1"/>
      <c r="K88" s="248" t="s">
        <v>37</v>
      </c>
      <c r="L88" s="248"/>
      <c r="M88" s="248"/>
      <c r="N88" s="248"/>
      <c r="O88" s="248"/>
      <c r="P88" s="248"/>
      <c r="Q88" s="248"/>
      <c r="R88" s="248"/>
      <c r="S88" s="248"/>
      <c r="T88" s="1"/>
      <c r="U88" s="1"/>
      <c r="V88" s="1"/>
      <c r="W88" s="259">
        <f>'Config.'!$D$12</f>
        <v>36</v>
      </c>
      <c r="X88" s="246"/>
      <c r="Y88" s="101" t="s">
        <v>85</v>
      </c>
      <c r="Z88" s="1"/>
      <c r="AA88" s="98">
        <f>'Config.'!$D$12+1.25</f>
        <v>37.25</v>
      </c>
      <c r="AB88" s="101" t="s">
        <v>83</v>
      </c>
      <c r="AC88" s="1"/>
      <c r="AD88" s="88"/>
    </row>
    <row r="89" spans="1:30" ht="13.5" thickBot="1">
      <c r="A89" s="2"/>
      <c r="B89" s="1"/>
      <c r="C89" s="1"/>
      <c r="D89" s="1"/>
      <c r="E89" s="1"/>
      <c r="F89" s="1"/>
      <c r="G89" s="1"/>
      <c r="H89" s="1"/>
      <c r="I89" s="1"/>
      <c r="J89" s="1"/>
      <c r="K89" s="105"/>
      <c r="L89" s="89"/>
      <c r="M89" s="89"/>
      <c r="N89" s="263">
        <f>N3</f>
        <v>35.8125</v>
      </c>
      <c r="O89" s="264"/>
      <c r="P89" s="265"/>
      <c r="Q89" s="90"/>
      <c r="R89" s="89"/>
      <c r="S89" s="10"/>
      <c r="T89" s="1"/>
      <c r="U89" s="1"/>
      <c r="V89" s="1"/>
      <c r="W89" s="249">
        <f>'Config.'!D13</f>
        <v>84.1875</v>
      </c>
      <c r="X89" s="246"/>
      <c r="Y89" s="91" t="s">
        <v>82</v>
      </c>
      <c r="Z89" s="1"/>
      <c r="AA89" s="98">
        <f>W89+13/16</f>
        <v>85</v>
      </c>
      <c r="AB89" s="101" t="s">
        <v>84</v>
      </c>
      <c r="AC89" s="1"/>
      <c r="AD89" s="88"/>
    </row>
    <row r="90" spans="1:30" ht="13.5" thickBot="1">
      <c r="A90" s="2"/>
      <c r="B90" s="1"/>
      <c r="C90" s="1"/>
      <c r="D90" s="1"/>
      <c r="E90" s="1"/>
      <c r="F90" s="1"/>
      <c r="G90" s="1"/>
      <c r="H90" s="1"/>
      <c r="I90" s="1"/>
      <c r="J90" s="1"/>
      <c r="K90" s="105"/>
      <c r="L90" s="89"/>
      <c r="M90" s="89"/>
      <c r="N90" s="266"/>
      <c r="O90" s="267"/>
      <c r="P90" s="268"/>
      <c r="Q90" s="90"/>
      <c r="R90" s="89"/>
      <c r="S90" s="10"/>
      <c r="T90" s="1"/>
      <c r="U90" s="1"/>
      <c r="V90" s="1"/>
      <c r="W90" s="249">
        <f>'Config.'!D14</f>
        <v>0.75</v>
      </c>
      <c r="X90" s="246"/>
      <c r="Y90" s="91" t="s">
        <v>81</v>
      </c>
      <c r="Z90" s="1"/>
      <c r="AC90" s="1"/>
      <c r="AD90" s="88"/>
    </row>
    <row r="91" spans="1:30" ht="3.75" customHeight="1" thickBot="1">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88"/>
    </row>
    <row r="92" spans="1:30" ht="14.25" thickBot="1" thickTop="1">
      <c r="A92" s="100"/>
      <c r="B92" s="3"/>
      <c r="C92" s="3"/>
      <c r="D92" s="3"/>
      <c r="E92" s="3"/>
      <c r="F92" s="3"/>
      <c r="G92" s="1"/>
      <c r="H92" s="114"/>
      <c r="I92" s="116"/>
      <c r="J92" s="1"/>
      <c r="K92" s="114"/>
      <c r="L92" s="115"/>
      <c r="M92" s="115"/>
      <c r="N92" s="115"/>
      <c r="O92" s="115"/>
      <c r="P92" s="115"/>
      <c r="Q92" s="115"/>
      <c r="R92" s="115"/>
      <c r="S92" s="116"/>
      <c r="T92" s="1"/>
      <c r="U92" s="3"/>
      <c r="V92" s="3"/>
      <c r="W92" s="3"/>
      <c r="X92" s="3"/>
      <c r="Y92" s="1"/>
      <c r="Z92" s="1"/>
      <c r="AA92" s="1"/>
      <c r="AB92" s="1"/>
      <c r="AC92" s="1"/>
      <c r="AD92" s="88"/>
    </row>
    <row r="93" spans="1:30" ht="13.5" thickBot="1">
      <c r="A93" s="2"/>
      <c r="B93" s="1"/>
      <c r="C93" s="1"/>
      <c r="D93" s="1"/>
      <c r="E93" s="251">
        <f>'Config.'!M29</f>
        <v>10</v>
      </c>
      <c r="F93" s="252"/>
      <c r="G93" s="1"/>
      <c r="H93" s="118"/>
      <c r="I93" s="117"/>
      <c r="J93" s="1"/>
      <c r="K93" s="253">
        <f>'Config.'!AF29</f>
        <v>8.25</v>
      </c>
      <c r="L93" s="254"/>
      <c r="M93" s="113"/>
      <c r="N93" s="113"/>
      <c r="O93" s="113"/>
      <c r="P93" s="113"/>
      <c r="Q93" s="113"/>
      <c r="R93" s="113"/>
      <c r="S93" s="117"/>
      <c r="T93" s="1"/>
      <c r="U93" s="1"/>
      <c r="V93" s="1"/>
      <c r="W93" s="1"/>
      <c r="X93" s="1" t="s">
        <v>47</v>
      </c>
      <c r="Y93" s="1"/>
      <c r="Z93" s="1"/>
      <c r="AA93" s="1"/>
      <c r="AB93" s="1"/>
      <c r="AC93" s="1"/>
      <c r="AD93" s="88"/>
    </row>
    <row r="94" spans="1:30" ht="13.5" thickBot="1">
      <c r="A94" s="2"/>
      <c r="B94" s="1"/>
      <c r="C94" s="1"/>
      <c r="D94" s="1"/>
      <c r="E94" s="92"/>
      <c r="F94" s="92"/>
      <c r="G94" s="1"/>
      <c r="H94" s="118"/>
      <c r="I94" s="117"/>
      <c r="J94" s="1"/>
      <c r="K94" s="118"/>
      <c r="L94" s="113"/>
      <c r="M94" s="113"/>
      <c r="N94" s="113"/>
      <c r="O94" s="113"/>
      <c r="P94" s="113"/>
      <c r="Q94" s="113"/>
      <c r="R94" s="113"/>
      <c r="S94" s="117"/>
      <c r="T94" s="1"/>
      <c r="U94" s="1"/>
      <c r="V94" s="1"/>
      <c r="W94" s="1"/>
      <c r="X94" s="1"/>
      <c r="Y94" s="1"/>
      <c r="Z94" s="1"/>
      <c r="AA94" s="1"/>
      <c r="AB94" s="1"/>
      <c r="AC94" s="1"/>
      <c r="AD94" s="88"/>
    </row>
    <row r="95" spans="1:30" ht="12.75">
      <c r="A95" s="2"/>
      <c r="B95" s="1"/>
      <c r="C95" s="1"/>
      <c r="D95" s="1"/>
      <c r="E95" s="4"/>
      <c r="F95" s="1"/>
      <c r="G95" s="1"/>
      <c r="H95" s="118"/>
      <c r="I95" s="11"/>
      <c r="J95" s="1"/>
      <c r="K95" s="119"/>
      <c r="L95" s="120"/>
      <c r="M95" s="113"/>
      <c r="N95" s="113"/>
      <c r="O95" s="113"/>
      <c r="P95" s="113"/>
      <c r="Q95" s="113"/>
      <c r="R95" s="113"/>
      <c r="S95" s="117"/>
      <c r="T95" s="1"/>
      <c r="U95" s="1"/>
      <c r="V95" s="1"/>
      <c r="W95" s="1"/>
      <c r="X95" s="1"/>
      <c r="Y95" s="1"/>
      <c r="Z95" s="1"/>
      <c r="AA95" s="1"/>
      <c r="AB95" s="1"/>
      <c r="AC95" s="1"/>
      <c r="AD95" s="88"/>
    </row>
    <row r="96" spans="1:30" ht="13.5" thickBot="1">
      <c r="A96" s="2"/>
      <c r="B96" s="1"/>
      <c r="C96" s="1"/>
      <c r="D96" s="1"/>
      <c r="E96" s="3"/>
      <c r="F96" s="3"/>
      <c r="G96" s="1"/>
      <c r="H96" s="118"/>
      <c r="I96" s="12"/>
      <c r="J96" s="17"/>
      <c r="K96" s="118"/>
      <c r="L96" s="113"/>
      <c r="M96" s="113"/>
      <c r="N96" s="113"/>
      <c r="O96" s="113"/>
      <c r="P96" s="113"/>
      <c r="Q96" s="113"/>
      <c r="R96" s="113"/>
      <c r="S96" s="117"/>
      <c r="T96" s="1"/>
      <c r="U96" s="1"/>
      <c r="V96" s="1"/>
      <c r="W96" s="1"/>
      <c r="X96" s="1"/>
      <c r="Y96" s="1"/>
      <c r="Z96" s="1"/>
      <c r="AA96" s="1"/>
      <c r="AB96" s="1"/>
      <c r="AC96" s="1"/>
      <c r="AD96" s="88"/>
    </row>
    <row r="97" spans="1:30" ht="12.75">
      <c r="A97" s="2"/>
      <c r="B97" s="1"/>
      <c r="C97" s="1"/>
      <c r="D97" s="1"/>
      <c r="E97" s="1"/>
      <c r="F97" s="1"/>
      <c r="G97" s="1"/>
      <c r="H97" s="118"/>
      <c r="I97" s="117"/>
      <c r="J97" s="1"/>
      <c r="K97" s="118"/>
      <c r="L97" s="113"/>
      <c r="M97" s="113"/>
      <c r="N97" s="113"/>
      <c r="O97" s="113"/>
      <c r="P97" s="113"/>
      <c r="Q97" s="113"/>
      <c r="R97" s="113"/>
      <c r="S97" s="117"/>
      <c r="T97" s="1"/>
      <c r="U97" s="1"/>
      <c r="V97" s="1"/>
      <c r="W97" s="1"/>
      <c r="X97" s="1"/>
      <c r="Y97" s="1"/>
      <c r="Z97" s="1"/>
      <c r="AA97" s="1"/>
      <c r="AB97" s="1"/>
      <c r="AC97" s="1"/>
      <c r="AD97" s="88"/>
    </row>
    <row r="98" spans="1:30" ht="12.75">
      <c r="A98" s="2"/>
      <c r="B98" s="1"/>
      <c r="C98" s="1"/>
      <c r="D98" s="1"/>
      <c r="E98" s="1"/>
      <c r="F98" s="1"/>
      <c r="G98" s="1"/>
      <c r="H98" s="118"/>
      <c r="I98" s="117"/>
      <c r="J98" s="1"/>
      <c r="K98" s="118"/>
      <c r="L98" s="113"/>
      <c r="M98" s="113"/>
      <c r="N98" s="113"/>
      <c r="O98" s="113"/>
      <c r="P98" s="113"/>
      <c r="Q98" s="113"/>
      <c r="R98" s="113"/>
      <c r="S98" s="117"/>
      <c r="T98" s="1"/>
      <c r="U98" s="1"/>
      <c r="V98" s="1"/>
      <c r="W98" s="1"/>
      <c r="X98" s="1"/>
      <c r="Y98" s="1"/>
      <c r="Z98" s="1"/>
      <c r="AA98" s="1"/>
      <c r="AB98" s="1"/>
      <c r="AC98" s="1"/>
      <c r="AD98" s="88"/>
    </row>
    <row r="99" spans="1:30" ht="13.5" thickBot="1">
      <c r="A99" s="2"/>
      <c r="B99" s="1"/>
      <c r="C99" s="1"/>
      <c r="D99" s="1"/>
      <c r="E99" s="1"/>
      <c r="F99" s="1"/>
      <c r="G99" s="1"/>
      <c r="H99" s="118"/>
      <c r="I99" s="117"/>
      <c r="J99" s="1"/>
      <c r="K99" s="118"/>
      <c r="L99" s="113"/>
      <c r="M99" s="113"/>
      <c r="N99" s="113"/>
      <c r="O99" s="113"/>
      <c r="P99" s="113"/>
      <c r="Q99" s="113"/>
      <c r="R99" s="113"/>
      <c r="S99" s="117"/>
      <c r="T99" s="1"/>
      <c r="U99" s="1"/>
      <c r="V99" s="1"/>
      <c r="W99" s="1"/>
      <c r="X99" s="1"/>
      <c r="Y99" s="1"/>
      <c r="Z99" s="1"/>
      <c r="AA99" s="1"/>
      <c r="AB99" s="1"/>
      <c r="AC99" s="1"/>
      <c r="AD99" s="88"/>
    </row>
    <row r="100" spans="1:30" ht="13.5" thickBot="1">
      <c r="A100" s="2"/>
      <c r="B100" s="1"/>
      <c r="C100" s="249">
        <f>'Config.'!N29</f>
        <v>42</v>
      </c>
      <c r="D100" s="246"/>
      <c r="E100" s="1"/>
      <c r="F100" s="1"/>
      <c r="G100" s="1"/>
      <c r="H100" s="118"/>
      <c r="I100" s="117"/>
      <c r="J100" s="1"/>
      <c r="K100" s="118"/>
      <c r="L100" s="113"/>
      <c r="M100" s="253">
        <f>'Config.'!AG29</f>
        <v>40.25</v>
      </c>
      <c r="N100" s="254"/>
      <c r="O100" s="113"/>
      <c r="P100" s="113"/>
      <c r="Q100" s="113"/>
      <c r="R100" s="113"/>
      <c r="S100" s="117"/>
      <c r="T100" s="1"/>
      <c r="U100" s="249">
        <f>'Config.'!U29</f>
        <v>44</v>
      </c>
      <c r="V100" s="246"/>
      <c r="W100" s="1"/>
      <c r="X100" s="1"/>
      <c r="Y100" s="1"/>
      <c r="Z100" s="1"/>
      <c r="AA100" s="1"/>
      <c r="AB100" s="1"/>
      <c r="AC100" s="1"/>
      <c r="AD100" s="88"/>
    </row>
    <row r="101" spans="1:30" ht="12.75">
      <c r="A101" s="2"/>
      <c r="B101" s="1"/>
      <c r="C101" s="1"/>
      <c r="D101" s="1"/>
      <c r="E101" s="1"/>
      <c r="F101" s="1"/>
      <c r="G101" s="1"/>
      <c r="H101" s="118"/>
      <c r="I101" s="117"/>
      <c r="J101" s="1"/>
      <c r="K101" s="118"/>
      <c r="L101" s="113"/>
      <c r="M101" s="113"/>
      <c r="N101" s="113"/>
      <c r="O101" s="113"/>
      <c r="P101" s="113"/>
      <c r="Q101" s="113"/>
      <c r="R101" s="113"/>
      <c r="S101" s="117"/>
      <c r="T101" s="1"/>
      <c r="U101" s="1"/>
      <c r="V101" s="1"/>
      <c r="W101" s="1"/>
      <c r="X101" s="1"/>
      <c r="Y101" s="1"/>
      <c r="Z101" s="1"/>
      <c r="AA101" s="1"/>
      <c r="AB101" s="1"/>
      <c r="AC101" s="1"/>
      <c r="AD101" s="88"/>
    </row>
    <row r="102" spans="1:30" ht="12.75">
      <c r="A102" s="2"/>
      <c r="B102" s="1"/>
      <c r="C102" s="1"/>
      <c r="D102" s="1"/>
      <c r="E102" s="1"/>
      <c r="F102" s="1"/>
      <c r="G102" s="1"/>
      <c r="H102" s="118"/>
      <c r="I102" s="117"/>
      <c r="J102" s="1"/>
      <c r="K102" s="118"/>
      <c r="L102" s="113"/>
      <c r="M102" s="113"/>
      <c r="N102" s="113"/>
      <c r="O102" s="113"/>
      <c r="P102" s="113"/>
      <c r="Q102" s="113"/>
      <c r="R102" s="113"/>
      <c r="S102" s="117"/>
      <c r="T102" s="1"/>
      <c r="U102" s="1"/>
      <c r="V102" s="1"/>
      <c r="W102" s="1"/>
      <c r="X102" s="1"/>
      <c r="Y102" s="1"/>
      <c r="Z102" s="1"/>
      <c r="AA102" s="1"/>
      <c r="AB102" s="1"/>
      <c r="AC102" s="1"/>
      <c r="AD102" s="88"/>
    </row>
    <row r="103" spans="1:30" ht="12.75">
      <c r="A103" s="2"/>
      <c r="B103" s="1"/>
      <c r="C103" s="1"/>
      <c r="D103" s="1"/>
      <c r="E103" s="1"/>
      <c r="F103" s="1"/>
      <c r="G103" s="1"/>
      <c r="H103" s="118"/>
      <c r="I103" s="117"/>
      <c r="J103" s="1"/>
      <c r="K103" s="118"/>
      <c r="L103" s="113"/>
      <c r="M103" s="113"/>
      <c r="N103" s="113"/>
      <c r="O103" s="113"/>
      <c r="P103" s="113"/>
      <c r="Q103" s="113"/>
      <c r="R103" s="113"/>
      <c r="S103" s="117"/>
      <c r="T103" s="1"/>
      <c r="U103" s="1"/>
      <c r="V103" s="1"/>
      <c r="W103" s="1"/>
      <c r="X103" s="1"/>
      <c r="Y103" s="1"/>
      <c r="Z103" s="1"/>
      <c r="AA103" s="1"/>
      <c r="AB103" s="1"/>
      <c r="AC103" s="1"/>
      <c r="AD103" s="88"/>
    </row>
    <row r="104" spans="1:30" ht="12.75">
      <c r="A104" s="2"/>
      <c r="B104" s="1"/>
      <c r="C104" s="1"/>
      <c r="D104" s="1"/>
      <c r="E104" s="1"/>
      <c r="F104" s="1"/>
      <c r="G104" s="1"/>
      <c r="H104" s="118"/>
      <c r="I104" s="117"/>
      <c r="J104" s="1"/>
      <c r="K104" s="118"/>
      <c r="L104" s="113"/>
      <c r="M104" s="113"/>
      <c r="N104" s="113"/>
      <c r="O104" s="113"/>
      <c r="P104" s="113"/>
      <c r="Q104" s="113"/>
      <c r="R104" s="113"/>
      <c r="S104" s="117"/>
      <c r="T104" s="1"/>
      <c r="U104" s="1"/>
      <c r="V104" s="1"/>
      <c r="W104" s="1"/>
      <c r="X104" s="1"/>
      <c r="Y104" s="1"/>
      <c r="Z104" s="1"/>
      <c r="AA104" s="1"/>
      <c r="AB104" s="1"/>
      <c r="AC104" s="1"/>
      <c r="AD104" s="88"/>
    </row>
    <row r="105" spans="1:30" ht="13.5" thickBot="1">
      <c r="A105" s="2"/>
      <c r="B105" s="1"/>
      <c r="C105" s="82"/>
      <c r="D105" s="82"/>
      <c r="E105" s="1"/>
      <c r="F105" s="1"/>
      <c r="G105" s="1"/>
      <c r="H105" s="118"/>
      <c r="I105" s="117"/>
      <c r="J105" s="1"/>
      <c r="K105" s="118"/>
      <c r="L105" s="113"/>
      <c r="M105" s="128"/>
      <c r="N105" s="129"/>
      <c r="O105" s="113"/>
      <c r="P105" s="113"/>
      <c r="Q105" s="113"/>
      <c r="R105" s="113"/>
      <c r="S105" s="117"/>
      <c r="T105" s="1"/>
      <c r="U105" s="1"/>
      <c r="V105" s="1"/>
      <c r="W105" s="1"/>
      <c r="X105" s="1"/>
      <c r="Y105" s="1"/>
      <c r="Z105" s="1"/>
      <c r="AA105" s="1"/>
      <c r="AB105" s="1"/>
      <c r="AC105" s="1"/>
      <c r="AD105" s="88"/>
    </row>
    <row r="106" spans="1:30" ht="12.75">
      <c r="A106" s="2"/>
      <c r="B106" s="1"/>
      <c r="C106" s="4"/>
      <c r="D106" s="4"/>
      <c r="E106" s="4"/>
      <c r="F106" s="4"/>
      <c r="G106" s="1"/>
      <c r="H106" s="118"/>
      <c r="I106" s="11"/>
      <c r="J106" s="1"/>
      <c r="K106" s="119"/>
      <c r="L106" s="120"/>
      <c r="M106" s="130"/>
      <c r="N106" s="130"/>
      <c r="O106" s="113"/>
      <c r="P106" s="113"/>
      <c r="Q106" s="113"/>
      <c r="R106" s="113"/>
      <c r="S106" s="117"/>
      <c r="T106" s="1"/>
      <c r="U106" s="1"/>
      <c r="V106" s="1"/>
      <c r="W106" s="1"/>
      <c r="X106" s="1"/>
      <c r="Y106" s="1"/>
      <c r="Z106" s="1"/>
      <c r="AA106" s="1"/>
      <c r="AB106" s="1"/>
      <c r="AC106" s="1"/>
      <c r="AD106" s="88"/>
    </row>
    <row r="107" spans="1:30" ht="13.5" thickBot="1">
      <c r="A107" s="2"/>
      <c r="B107" s="1"/>
      <c r="C107" s="1"/>
      <c r="D107" s="3"/>
      <c r="E107" s="1"/>
      <c r="F107" s="1"/>
      <c r="G107" s="1"/>
      <c r="H107" s="118"/>
      <c r="I107" s="12"/>
      <c r="J107" s="1"/>
      <c r="K107" s="118"/>
      <c r="L107" s="113"/>
      <c r="M107" s="113"/>
      <c r="N107" s="113"/>
      <c r="O107" s="113"/>
      <c r="P107" s="113"/>
      <c r="Q107" s="113"/>
      <c r="R107" s="113"/>
      <c r="S107" s="117"/>
      <c r="T107" s="1"/>
      <c r="U107" s="1"/>
      <c r="V107" s="1"/>
      <c r="W107" s="1"/>
      <c r="X107" s="1"/>
      <c r="Y107" s="1"/>
      <c r="Z107" s="1"/>
      <c r="AA107" s="1"/>
      <c r="AB107" s="1"/>
      <c r="AC107" s="1"/>
      <c r="AD107" s="88"/>
    </row>
    <row r="108" spans="1:30" ht="12.75">
      <c r="A108" s="2"/>
      <c r="B108" s="1"/>
      <c r="C108" s="1"/>
      <c r="D108" s="1"/>
      <c r="E108" s="1"/>
      <c r="F108" s="1"/>
      <c r="G108" s="1"/>
      <c r="H108" s="118"/>
      <c r="I108" s="117"/>
      <c r="J108" s="1"/>
      <c r="K108" s="118"/>
      <c r="L108" s="113"/>
      <c r="M108" s="113"/>
      <c r="N108" s="113"/>
      <c r="O108" s="113"/>
      <c r="P108" s="113"/>
      <c r="Q108" s="113"/>
      <c r="R108" s="247" t="s">
        <v>32</v>
      </c>
      <c r="S108" s="126"/>
      <c r="T108" s="4"/>
      <c r="U108" s="4"/>
      <c r="V108" s="4"/>
      <c r="W108" s="1"/>
      <c r="X108" s="1"/>
      <c r="Y108" s="1"/>
      <c r="Z108" s="1"/>
      <c r="AA108" s="1"/>
      <c r="AB108" s="1"/>
      <c r="AC108" s="1"/>
      <c r="AD108" s="88"/>
    </row>
    <row r="109" spans="1:30" ht="13.5" thickBot="1">
      <c r="A109" s="2"/>
      <c r="B109" s="1"/>
      <c r="C109" s="1"/>
      <c r="D109" s="1"/>
      <c r="E109" s="1"/>
      <c r="F109" s="1"/>
      <c r="G109" s="1"/>
      <c r="H109" s="118"/>
      <c r="I109" s="117"/>
      <c r="J109" s="1"/>
      <c r="K109" s="118"/>
      <c r="L109" s="113"/>
      <c r="M109" s="113"/>
      <c r="N109" s="113"/>
      <c r="O109" s="113"/>
      <c r="P109" s="113"/>
      <c r="Q109" s="113"/>
      <c r="R109" s="247"/>
      <c r="S109" s="117"/>
      <c r="T109" s="1"/>
      <c r="U109" s="1"/>
      <c r="V109" s="1"/>
      <c r="W109" s="1"/>
      <c r="X109" s="1"/>
      <c r="Y109" s="1"/>
      <c r="Z109" s="1"/>
      <c r="AA109" s="1"/>
      <c r="AB109" s="1"/>
      <c r="AC109" s="1"/>
      <c r="AD109" s="88"/>
    </row>
    <row r="110" spans="1:30" ht="13.5" thickBot="1">
      <c r="A110" s="2"/>
      <c r="B110" s="1"/>
      <c r="C110" s="1"/>
      <c r="D110" s="1"/>
      <c r="E110" s="1"/>
      <c r="F110" s="1"/>
      <c r="G110" s="1"/>
      <c r="H110" s="118"/>
      <c r="I110" s="117"/>
      <c r="J110" s="1"/>
      <c r="K110" s="118"/>
      <c r="L110" s="113"/>
      <c r="M110" s="113"/>
      <c r="N110" s="113"/>
      <c r="O110" s="113"/>
      <c r="P110" s="113"/>
      <c r="Q110" s="113"/>
      <c r="R110" s="113"/>
      <c r="S110" s="117"/>
      <c r="T110" s="1"/>
      <c r="U110" s="1"/>
      <c r="V110" s="1"/>
      <c r="W110" s="245">
        <f>'Config.'!T29</f>
        <v>83.34375</v>
      </c>
      <c r="X110" s="246"/>
      <c r="Y110" s="94" t="s">
        <v>43</v>
      </c>
      <c r="Z110" s="1"/>
      <c r="AA110" s="1"/>
      <c r="AB110" s="1"/>
      <c r="AC110" s="1"/>
      <c r="AD110" s="88"/>
    </row>
    <row r="111" spans="1:30" ht="13.5" thickBot="1">
      <c r="A111" s="2"/>
      <c r="B111" s="1"/>
      <c r="C111" s="1"/>
      <c r="D111" s="1"/>
      <c r="E111" s="1"/>
      <c r="F111" s="1"/>
      <c r="G111" s="1"/>
      <c r="H111" s="118"/>
      <c r="I111" s="117"/>
      <c r="J111" s="1"/>
      <c r="K111" s="118"/>
      <c r="L111" s="113"/>
      <c r="M111" s="113"/>
      <c r="N111" s="113"/>
      <c r="O111" s="113"/>
      <c r="P111" s="113"/>
      <c r="Q111" s="113"/>
      <c r="R111" s="113"/>
      <c r="S111" s="117"/>
      <c r="T111" s="1"/>
      <c r="U111" s="1"/>
      <c r="V111" s="1"/>
      <c r="W111" s="1"/>
      <c r="X111" s="1"/>
      <c r="Y111" s="1"/>
      <c r="Z111" s="1"/>
      <c r="AA111" s="1"/>
      <c r="AB111" s="1"/>
      <c r="AC111" s="1"/>
      <c r="AD111" s="88"/>
    </row>
    <row r="112" spans="1:30" ht="13.5" thickBot="1">
      <c r="A112" s="2"/>
      <c r="B112" s="1"/>
      <c r="C112" s="1"/>
      <c r="D112" s="1"/>
      <c r="E112" s="1"/>
      <c r="F112" s="1"/>
      <c r="G112" s="1"/>
      <c r="H112" s="118"/>
      <c r="I112" s="117"/>
      <c r="J112" s="1"/>
      <c r="K112" s="118"/>
      <c r="L112" s="113"/>
      <c r="M112" s="113"/>
      <c r="N112" s="113"/>
      <c r="O112" s="262">
        <f>'Config.'!AH29</f>
        <v>72.25</v>
      </c>
      <c r="P112" s="254"/>
      <c r="Q112" s="113"/>
      <c r="R112" s="113"/>
      <c r="S112" s="117"/>
      <c r="T112" s="1"/>
      <c r="U112" s="1"/>
      <c r="V112" s="1"/>
      <c r="W112" s="1"/>
      <c r="X112" s="1"/>
      <c r="Y112" s="1"/>
      <c r="Z112" s="1"/>
      <c r="AA112" s="1"/>
      <c r="AB112" s="1"/>
      <c r="AC112" s="1"/>
      <c r="AD112" s="88"/>
    </row>
    <row r="113" spans="1:30" ht="13.5" thickBot="1">
      <c r="A113" s="249">
        <f>'Config.'!O29</f>
        <v>74</v>
      </c>
      <c r="B113" s="246"/>
      <c r="C113" s="1"/>
      <c r="D113" s="1"/>
      <c r="E113" s="1"/>
      <c r="F113" s="1"/>
      <c r="G113" s="1"/>
      <c r="H113" s="118"/>
      <c r="I113" s="117"/>
      <c r="J113" s="1"/>
      <c r="K113" s="118"/>
      <c r="L113" s="113"/>
      <c r="M113" s="113"/>
      <c r="N113" s="113"/>
      <c r="O113" s="113"/>
      <c r="P113" s="113"/>
      <c r="Q113" s="113"/>
      <c r="R113" s="113"/>
      <c r="S113" s="117"/>
      <c r="T113" s="1"/>
      <c r="U113" s="1"/>
      <c r="V113" s="1"/>
      <c r="W113" s="1"/>
      <c r="X113" s="1"/>
      <c r="Y113" s="1"/>
      <c r="Z113" s="1"/>
      <c r="AA113" s="1"/>
      <c r="AB113" s="1"/>
      <c r="AC113" s="1"/>
      <c r="AD113" s="88"/>
    </row>
    <row r="114" spans="1:30" ht="12.75">
      <c r="A114" s="2"/>
      <c r="B114" s="1"/>
      <c r="C114" s="1"/>
      <c r="D114" s="1"/>
      <c r="E114" s="1"/>
      <c r="F114" s="1"/>
      <c r="G114" s="1"/>
      <c r="H114" s="118"/>
      <c r="I114" s="117"/>
      <c r="J114" s="1"/>
      <c r="K114" s="118"/>
      <c r="L114" s="113"/>
      <c r="M114" s="113"/>
      <c r="N114" s="113"/>
      <c r="O114" s="113"/>
      <c r="P114" s="113"/>
      <c r="Q114" s="113"/>
      <c r="R114" s="113"/>
      <c r="S114" s="117"/>
      <c r="T114" s="1"/>
      <c r="U114" s="1"/>
      <c r="V114" s="1"/>
      <c r="W114" s="1"/>
      <c r="X114" s="1"/>
      <c r="Y114" s="1"/>
      <c r="Z114" s="1"/>
      <c r="AA114" s="1"/>
      <c r="AB114" s="1"/>
      <c r="AC114" s="1"/>
      <c r="AD114" s="88"/>
    </row>
    <row r="115" spans="1:30" ht="12.75">
      <c r="A115" s="2"/>
      <c r="B115" s="1"/>
      <c r="C115" s="1"/>
      <c r="D115" s="1"/>
      <c r="E115" s="1"/>
      <c r="F115" s="1"/>
      <c r="G115" s="1"/>
      <c r="H115" s="118"/>
      <c r="I115" s="117"/>
      <c r="J115" s="1"/>
      <c r="K115" s="118"/>
      <c r="L115" s="113"/>
      <c r="M115" s="113"/>
      <c r="N115" s="113"/>
      <c r="O115" s="113"/>
      <c r="P115" s="113"/>
      <c r="Q115" s="113"/>
      <c r="R115" s="113"/>
      <c r="S115" s="117"/>
      <c r="T115" s="1"/>
      <c r="U115" s="1"/>
      <c r="V115" s="1"/>
      <c r="W115" s="1"/>
      <c r="X115" s="1"/>
      <c r="Y115" s="1"/>
      <c r="Z115" s="1"/>
      <c r="AA115" s="1"/>
      <c r="AB115" s="1"/>
      <c r="AC115" s="1"/>
      <c r="AD115" s="88"/>
    </row>
    <row r="116" spans="1:30" ht="12.75">
      <c r="A116" s="2"/>
      <c r="B116" s="1"/>
      <c r="C116" s="1"/>
      <c r="D116" s="1"/>
      <c r="E116" s="1"/>
      <c r="F116" s="1"/>
      <c r="G116" s="1"/>
      <c r="H116" s="118"/>
      <c r="I116" s="117"/>
      <c r="J116" s="1"/>
      <c r="K116" s="118"/>
      <c r="L116" s="113"/>
      <c r="M116" s="113"/>
      <c r="N116" s="113"/>
      <c r="O116" s="113"/>
      <c r="P116" s="113"/>
      <c r="Q116" s="113"/>
      <c r="R116" s="113"/>
      <c r="S116" s="117"/>
      <c r="T116" s="1"/>
      <c r="U116" s="1"/>
      <c r="V116" s="1"/>
      <c r="W116" s="1"/>
      <c r="X116" s="1"/>
      <c r="Y116" s="1"/>
      <c r="Z116" s="1"/>
      <c r="AA116" s="1"/>
      <c r="AB116" s="1"/>
      <c r="AC116" s="1"/>
      <c r="AD116" s="88"/>
    </row>
    <row r="117" spans="1:30" ht="12.75">
      <c r="A117" s="2"/>
      <c r="B117" s="1"/>
      <c r="C117" s="1"/>
      <c r="D117" s="1"/>
      <c r="E117" s="1"/>
      <c r="F117" s="1"/>
      <c r="G117" s="1"/>
      <c r="H117" s="118"/>
      <c r="I117" s="117"/>
      <c r="J117" s="1"/>
      <c r="K117" s="118"/>
      <c r="L117" s="113"/>
      <c r="M117" s="113"/>
      <c r="N117" s="113"/>
      <c r="O117" s="113"/>
      <c r="P117" s="113"/>
      <c r="Q117" s="113"/>
      <c r="R117" s="113"/>
      <c r="S117" s="117"/>
      <c r="T117" s="1"/>
      <c r="U117" s="1"/>
      <c r="V117" s="1"/>
      <c r="W117" s="1"/>
      <c r="X117" s="1"/>
      <c r="Y117" s="1"/>
      <c r="Z117" s="1"/>
      <c r="AA117" s="1"/>
      <c r="AB117" s="1"/>
      <c r="AC117" s="1"/>
      <c r="AD117" s="88"/>
    </row>
    <row r="118" spans="1:30" ht="13.5" thickBot="1">
      <c r="A118" s="2"/>
      <c r="B118" s="1"/>
      <c r="C118" s="1"/>
      <c r="D118" s="1"/>
      <c r="E118" s="1"/>
      <c r="F118" s="1"/>
      <c r="G118" s="1"/>
      <c r="H118" s="118"/>
      <c r="I118" s="117"/>
      <c r="J118" s="1"/>
      <c r="K118" s="121"/>
      <c r="L118" s="122"/>
      <c r="M118" s="122"/>
      <c r="N118" s="122"/>
      <c r="O118" s="122"/>
      <c r="P118" s="122"/>
      <c r="Q118" s="113"/>
      <c r="R118" s="113"/>
      <c r="S118" s="117"/>
      <c r="T118" s="1"/>
      <c r="U118" s="1"/>
      <c r="V118" s="1"/>
      <c r="W118" s="1"/>
      <c r="X118" s="1"/>
      <c r="Y118" s="1"/>
      <c r="Z118" s="1"/>
      <c r="AA118" s="1"/>
      <c r="AB118" s="1"/>
      <c r="AC118" s="1"/>
      <c r="AD118" s="88"/>
    </row>
    <row r="119" spans="1:30" ht="12.75">
      <c r="A119" s="110"/>
      <c r="B119" s="4"/>
      <c r="C119" s="1"/>
      <c r="D119" s="4"/>
      <c r="E119" s="1"/>
      <c r="F119" s="1"/>
      <c r="G119" s="1"/>
      <c r="H119" s="118"/>
      <c r="I119" s="11"/>
      <c r="J119" s="1"/>
      <c r="K119" s="118"/>
      <c r="L119" s="113"/>
      <c r="M119" s="113"/>
      <c r="N119" s="113"/>
      <c r="O119" s="113"/>
      <c r="P119" s="113"/>
      <c r="Q119" s="113"/>
      <c r="R119" s="113"/>
      <c r="S119" s="117"/>
      <c r="T119" s="1"/>
      <c r="U119" s="1"/>
      <c r="V119" s="1"/>
      <c r="W119" s="1"/>
      <c r="X119" s="1"/>
      <c r="Y119" s="1"/>
      <c r="Z119" s="1"/>
      <c r="AA119" s="1"/>
      <c r="AB119" s="1"/>
      <c r="AC119" s="1"/>
      <c r="AD119" s="88"/>
    </row>
    <row r="120" spans="1:30" ht="13.5" thickBot="1">
      <c r="A120" s="2"/>
      <c r="B120" s="1"/>
      <c r="C120" s="3"/>
      <c r="D120" s="3"/>
      <c r="E120" s="3"/>
      <c r="F120" s="3"/>
      <c r="G120" s="1"/>
      <c r="H120" s="118"/>
      <c r="I120" s="12"/>
      <c r="J120" s="1"/>
      <c r="K120" s="118"/>
      <c r="L120" s="113"/>
      <c r="M120" s="113"/>
      <c r="N120" s="113"/>
      <c r="O120" s="113"/>
      <c r="P120" s="113"/>
      <c r="Q120" s="113"/>
      <c r="R120" s="113"/>
      <c r="S120" s="117"/>
      <c r="T120" s="1"/>
      <c r="U120" s="1"/>
      <c r="V120" s="1"/>
      <c r="W120" s="1"/>
      <c r="X120" s="1"/>
      <c r="Y120" s="1"/>
      <c r="Z120" s="1"/>
      <c r="AA120" s="1"/>
      <c r="AB120" s="1"/>
      <c r="AC120" s="1"/>
      <c r="AD120" s="88"/>
    </row>
    <row r="121" spans="1:30" ht="12.75">
      <c r="A121" s="2"/>
      <c r="B121" s="1"/>
      <c r="C121" s="1"/>
      <c r="D121" s="1"/>
      <c r="E121" s="1"/>
      <c r="F121" s="1"/>
      <c r="G121" s="1"/>
      <c r="H121" s="118"/>
      <c r="I121" s="117"/>
      <c r="J121" s="1"/>
      <c r="K121" s="118"/>
      <c r="L121" s="113"/>
      <c r="M121" s="113"/>
      <c r="N121" s="113"/>
      <c r="O121" s="113"/>
      <c r="P121" s="113"/>
      <c r="Q121" s="113"/>
      <c r="R121" s="113"/>
      <c r="S121" s="117"/>
      <c r="T121" s="1"/>
      <c r="U121" s="1"/>
      <c r="V121" s="1"/>
      <c r="W121" s="1"/>
      <c r="X121" s="1"/>
      <c r="Y121" s="1"/>
      <c r="Z121" s="1"/>
      <c r="AA121" s="1"/>
      <c r="AB121" s="1"/>
      <c r="AC121" s="1"/>
      <c r="AD121" s="88"/>
    </row>
    <row r="122" spans="1:30" ht="13.5" thickBot="1">
      <c r="A122" s="2"/>
      <c r="B122" s="1"/>
      <c r="C122" s="1"/>
      <c r="D122" s="1"/>
      <c r="E122" s="1"/>
      <c r="F122" s="1"/>
      <c r="G122" s="1"/>
      <c r="H122" s="123"/>
      <c r="I122" s="127"/>
      <c r="J122" s="1"/>
      <c r="K122" s="123"/>
      <c r="L122" s="124"/>
      <c r="M122" s="124"/>
      <c r="N122" s="124"/>
      <c r="O122" s="124"/>
      <c r="P122" s="124"/>
      <c r="Q122" s="124"/>
      <c r="R122" s="124"/>
      <c r="S122" s="127"/>
      <c r="T122" s="1"/>
      <c r="U122" s="4"/>
      <c r="V122" s="4"/>
      <c r="W122" s="4"/>
      <c r="X122" s="4"/>
      <c r="Y122" s="1"/>
      <c r="Z122" s="1"/>
      <c r="AA122" s="1"/>
      <c r="AB122" s="1"/>
      <c r="AC122" s="1"/>
      <c r="AD122" s="88"/>
    </row>
    <row r="123" spans="1:30" ht="13.5" thickTop="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88"/>
    </row>
    <row r="124" spans="1:30" ht="12.75">
      <c r="A124" s="2"/>
      <c r="B124" s="1"/>
      <c r="C124" s="1"/>
      <c r="D124" s="1"/>
      <c r="E124" s="1"/>
      <c r="F124" s="1"/>
      <c r="G124" s="1"/>
      <c r="H124" s="1"/>
      <c r="I124" s="1"/>
      <c r="J124" s="261" t="s">
        <v>44</v>
      </c>
      <c r="K124" s="261"/>
      <c r="L124" s="261"/>
      <c r="M124" s="261"/>
      <c r="N124" s="236">
        <v>3.5</v>
      </c>
      <c r="O124" s="237"/>
      <c r="P124" s="1"/>
      <c r="Q124" s="1"/>
      <c r="R124" s="1"/>
      <c r="S124" s="1"/>
      <c r="T124" s="1"/>
      <c r="U124" s="1"/>
      <c r="V124" s="1"/>
      <c r="W124" s="1"/>
      <c r="X124" s="1"/>
      <c r="Y124" s="1"/>
      <c r="Z124" s="1"/>
      <c r="AA124" s="1"/>
      <c r="AB124" s="1"/>
      <c r="AC124" s="1"/>
      <c r="AD124" s="88"/>
    </row>
    <row r="125" spans="1:30" ht="12.75">
      <c r="A125" s="2"/>
      <c r="B125" s="1"/>
      <c r="C125" s="1"/>
      <c r="D125" s="1"/>
      <c r="E125" s="1"/>
      <c r="F125" s="1"/>
      <c r="G125" s="1"/>
      <c r="H125" s="1"/>
      <c r="I125" s="1"/>
      <c r="J125" s="1"/>
      <c r="K125" s="1"/>
      <c r="L125" s="240" t="s">
        <v>15</v>
      </c>
      <c r="M125" s="240"/>
      <c r="N125" s="241">
        <v>0.25</v>
      </c>
      <c r="O125" s="241"/>
      <c r="P125" s="1" t="s">
        <v>18</v>
      </c>
      <c r="Q125" s="8"/>
      <c r="R125" s="1"/>
      <c r="S125" s="1"/>
      <c r="T125" s="1"/>
      <c r="U125" s="1"/>
      <c r="V125" s="1"/>
      <c r="W125" s="1"/>
      <c r="X125" s="1"/>
      <c r="Y125" s="1"/>
      <c r="Z125" s="1"/>
      <c r="AA125" s="1"/>
      <c r="AB125" s="1"/>
      <c r="AC125" s="1"/>
      <c r="AD125" s="88"/>
    </row>
    <row r="126" spans="1:30" ht="12.75">
      <c r="A126" s="2"/>
      <c r="B126" s="1"/>
      <c r="C126" s="1"/>
      <c r="D126" s="1"/>
      <c r="E126" s="1"/>
      <c r="F126" s="1"/>
      <c r="G126" s="1"/>
      <c r="H126" s="1"/>
      <c r="I126" s="1"/>
      <c r="J126" s="1"/>
      <c r="K126" s="1"/>
      <c r="L126" s="240" t="s">
        <v>16</v>
      </c>
      <c r="M126" s="240"/>
      <c r="N126" s="238">
        <v>0.123</v>
      </c>
      <c r="O126" s="238"/>
      <c r="P126" s="9"/>
      <c r="Q126" s="9"/>
      <c r="R126" s="1"/>
      <c r="S126" s="1"/>
      <c r="T126" s="1"/>
      <c r="U126" s="1"/>
      <c r="V126" s="1"/>
      <c r="W126" s="1"/>
      <c r="X126" s="1"/>
      <c r="Y126" s="1"/>
      <c r="Z126" s="1"/>
      <c r="AA126" s="1"/>
      <c r="AB126" s="1"/>
      <c r="AC126" s="1"/>
      <c r="AD126" s="88"/>
    </row>
    <row r="127" spans="1:30" ht="12.75">
      <c r="A127" s="2"/>
      <c r="B127" s="1"/>
      <c r="C127" s="1"/>
      <c r="D127" s="1"/>
      <c r="E127" s="1"/>
      <c r="F127" s="1"/>
      <c r="G127" s="1"/>
      <c r="H127" s="1"/>
      <c r="I127" s="1"/>
      <c r="J127" s="1"/>
      <c r="K127" s="1"/>
      <c r="L127" s="240" t="s">
        <v>17</v>
      </c>
      <c r="M127" s="240"/>
      <c r="N127" s="239">
        <v>0.1875</v>
      </c>
      <c r="O127" s="239"/>
      <c r="P127" s="8"/>
      <c r="Q127" s="8"/>
      <c r="R127" s="1"/>
      <c r="S127" s="1"/>
      <c r="T127" s="1"/>
      <c r="U127" s="1"/>
      <c r="V127" s="1"/>
      <c r="W127" s="1"/>
      <c r="X127" s="1"/>
      <c r="Y127" s="1"/>
      <c r="Z127" s="1"/>
      <c r="AA127" s="1"/>
      <c r="AB127" s="1"/>
      <c r="AC127" s="1"/>
      <c r="AD127" s="88"/>
    </row>
    <row r="128" spans="1:30" ht="12.75">
      <c r="A128" s="2"/>
      <c r="B128" s="1"/>
      <c r="C128" s="1"/>
      <c r="D128" s="1"/>
      <c r="E128" s="1"/>
      <c r="F128" s="1"/>
      <c r="G128" s="1"/>
      <c r="H128" s="1"/>
      <c r="I128" s="1"/>
      <c r="J128" s="1"/>
      <c r="K128" s="1"/>
      <c r="L128" s="240" t="s">
        <v>35</v>
      </c>
      <c r="M128" s="240"/>
      <c r="N128" s="250" t="s">
        <v>36</v>
      </c>
      <c r="O128" s="250"/>
      <c r="P128" s="5"/>
      <c r="Q128" s="5"/>
      <c r="R128" s="1"/>
      <c r="S128" s="1"/>
      <c r="T128" s="1"/>
      <c r="U128" s="1"/>
      <c r="V128" s="1"/>
      <c r="W128" s="1"/>
      <c r="X128" s="1"/>
      <c r="Y128" s="1"/>
      <c r="Z128" s="1"/>
      <c r="AA128" s="1"/>
      <c r="AB128" s="1"/>
      <c r="AC128" s="1"/>
      <c r="AD128" s="88"/>
    </row>
    <row r="129" spans="1:30" ht="13.5" thickBot="1">
      <c r="A129" s="95"/>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7"/>
    </row>
  </sheetData>
  <sheetProtection password="E5C0" sheet="1" objects="1" scenarios="1"/>
  <mergeCells count="72">
    <mergeCell ref="W90:X90"/>
    <mergeCell ref="W3:X3"/>
    <mergeCell ref="W4:X4"/>
    <mergeCell ref="W46:X46"/>
    <mergeCell ref="W47:X47"/>
    <mergeCell ref="W24:X24"/>
    <mergeCell ref="U14:V14"/>
    <mergeCell ref="R22:R23"/>
    <mergeCell ref="W2:X2"/>
    <mergeCell ref="W45:X45"/>
    <mergeCell ref="W88:X88"/>
    <mergeCell ref="W89:X89"/>
    <mergeCell ref="N41:O41"/>
    <mergeCell ref="L42:M42"/>
    <mergeCell ref="N42:O42"/>
    <mergeCell ref="N38:O38"/>
    <mergeCell ref="K2:S2"/>
    <mergeCell ref="E7:F7"/>
    <mergeCell ref="K7:L7"/>
    <mergeCell ref="N3:P4"/>
    <mergeCell ref="C14:D14"/>
    <mergeCell ref="A27:B27"/>
    <mergeCell ref="M14:N14"/>
    <mergeCell ref="O26:P26"/>
    <mergeCell ref="E50:F50"/>
    <mergeCell ref="K50:L50"/>
    <mergeCell ref="K45:S45"/>
    <mergeCell ref="J38:M38"/>
    <mergeCell ref="N39:O39"/>
    <mergeCell ref="N40:O40"/>
    <mergeCell ref="C57:D57"/>
    <mergeCell ref="M57:N57"/>
    <mergeCell ref="N46:P47"/>
    <mergeCell ref="U57:V57"/>
    <mergeCell ref="R65:R66"/>
    <mergeCell ref="W67:X67"/>
    <mergeCell ref="O69:P69"/>
    <mergeCell ref="A70:B70"/>
    <mergeCell ref="N82:O82"/>
    <mergeCell ref="N83:O83"/>
    <mergeCell ref="N84:O84"/>
    <mergeCell ref="N81:O81"/>
    <mergeCell ref="J81:M81"/>
    <mergeCell ref="L85:M85"/>
    <mergeCell ref="N85:O85"/>
    <mergeCell ref="K88:S88"/>
    <mergeCell ref="N89:P90"/>
    <mergeCell ref="E93:F93"/>
    <mergeCell ref="K93:L93"/>
    <mergeCell ref="C100:D100"/>
    <mergeCell ref="M100:N100"/>
    <mergeCell ref="U100:V100"/>
    <mergeCell ref="R108:R109"/>
    <mergeCell ref="W110:X110"/>
    <mergeCell ref="O112:P112"/>
    <mergeCell ref="A113:B113"/>
    <mergeCell ref="N125:O125"/>
    <mergeCell ref="N126:O126"/>
    <mergeCell ref="N127:O127"/>
    <mergeCell ref="L127:M127"/>
    <mergeCell ref="N124:O124"/>
    <mergeCell ref="J124:M124"/>
    <mergeCell ref="L128:M128"/>
    <mergeCell ref="N128:O128"/>
    <mergeCell ref="L39:M39"/>
    <mergeCell ref="L40:M40"/>
    <mergeCell ref="L41:M41"/>
    <mergeCell ref="L82:M82"/>
    <mergeCell ref="L83:M83"/>
    <mergeCell ref="L84:M84"/>
    <mergeCell ref="L125:M125"/>
    <mergeCell ref="L126:M126"/>
  </mergeCells>
  <printOptions/>
  <pageMargins left="0.75" right="0.75" top="1" bottom="1" header="0.5" footer="0.5"/>
  <pageSetup fitToHeight="3" horizontalDpi="600" verticalDpi="600" orientation="landscape" scale="84" r:id="rId2"/>
  <rowBreaks count="2" manualBreakCount="2">
    <brk id="43" max="29" man="1"/>
    <brk id="86" max="255" man="1"/>
  </rowBreaks>
  <drawing r:id="rId1"/>
</worksheet>
</file>

<file path=xl/worksheets/sheet4.xml><?xml version="1.0" encoding="utf-8"?>
<worksheet xmlns="http://schemas.openxmlformats.org/spreadsheetml/2006/main" xmlns:r="http://schemas.openxmlformats.org/officeDocument/2006/relationships">
  <sheetPr>
    <tabColor indexed="35"/>
  </sheetPr>
  <dimension ref="A1:AF130"/>
  <sheetViews>
    <sheetView showGridLines="0" zoomScaleSheetLayoutView="200" zoomScalePageLayoutView="0" workbookViewId="0" topLeftCell="A1">
      <selection activeCell="AA28" sqref="AA28"/>
    </sheetView>
  </sheetViews>
  <sheetFormatPr defaultColWidth="9.140625" defaultRowHeight="12.75"/>
  <cols>
    <col min="1" max="1" width="4.7109375" style="0" customWidth="1"/>
    <col min="2" max="2" width="4.140625" style="0" customWidth="1"/>
    <col min="3" max="3" width="4.8515625" style="0" customWidth="1"/>
    <col min="4" max="4" width="4.421875" style="0" customWidth="1"/>
    <col min="5" max="5" width="3.8515625" style="0" customWidth="1"/>
    <col min="6" max="6" width="4.421875" style="0" customWidth="1"/>
    <col min="7" max="7" width="4.8515625" style="0" customWidth="1"/>
    <col min="8" max="8" width="5.00390625" style="0" customWidth="1"/>
    <col min="9" max="9" width="0.5625" style="0" customWidth="1"/>
    <col min="10" max="10" width="0.85546875" style="0" customWidth="1"/>
    <col min="11" max="11" width="2.57421875" style="0" customWidth="1"/>
    <col min="12" max="12" width="2.140625" style="0" customWidth="1"/>
    <col min="13" max="13" width="4.57421875" style="0" customWidth="1"/>
    <col min="14" max="14" width="5.28125" style="0" customWidth="1"/>
    <col min="15" max="15" width="4.7109375" style="0" customWidth="1"/>
    <col min="16" max="16" width="4.8515625" style="0" customWidth="1"/>
    <col min="17" max="17" width="4.57421875" style="0" customWidth="1"/>
    <col min="18" max="18" width="5.57421875" style="0" customWidth="1"/>
    <col min="19" max="19" width="5.421875" style="0" customWidth="1"/>
    <col min="20" max="20" width="6.00390625" style="0" customWidth="1"/>
    <col min="21" max="21" width="5.28125" style="0" customWidth="1"/>
    <col min="22" max="22" width="0.71875" style="0" customWidth="1"/>
    <col min="23" max="23" width="5.421875" style="0" customWidth="1"/>
    <col min="24" max="24" width="5.8515625" style="0" customWidth="1"/>
    <col min="25" max="25" width="6.421875" style="0" customWidth="1"/>
    <col min="26" max="26" width="5.7109375" style="0" customWidth="1"/>
    <col min="28" max="28" width="10.28125" style="0" customWidth="1"/>
  </cols>
  <sheetData>
    <row r="1" spans="1:32"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7"/>
    </row>
    <row r="2" spans="1:32" ht="16.5" customHeight="1" thickBot="1">
      <c r="A2" s="2"/>
      <c r="B2" s="1"/>
      <c r="C2" s="1"/>
      <c r="D2" s="1"/>
      <c r="E2" s="1"/>
      <c r="F2" s="1"/>
      <c r="G2" s="1"/>
      <c r="H2" s="1"/>
      <c r="I2" s="1"/>
      <c r="J2" s="1"/>
      <c r="K2" s="1"/>
      <c r="L2" s="1"/>
      <c r="M2" s="248">
        <v>435</v>
      </c>
      <c r="N2" s="248"/>
      <c r="O2" s="248"/>
      <c r="P2" s="248"/>
      <c r="Q2" s="248"/>
      <c r="R2" s="248"/>
      <c r="S2" s="248"/>
      <c r="T2" s="248"/>
      <c r="U2" s="248"/>
      <c r="V2" s="1"/>
      <c r="W2" s="1"/>
      <c r="X2" s="1"/>
      <c r="Y2" s="259">
        <f>'Config.'!$D$12</f>
        <v>36</v>
      </c>
      <c r="Z2" s="246"/>
      <c r="AA2" s="101" t="s">
        <v>85</v>
      </c>
      <c r="AB2" s="1"/>
      <c r="AC2" s="98">
        <f>'Config.'!$D$12+1.25</f>
        <v>37.25</v>
      </c>
      <c r="AD2" s="99" t="s">
        <v>83</v>
      </c>
      <c r="AE2" s="1"/>
      <c r="AF2" s="88"/>
    </row>
    <row r="3" spans="1:32" ht="12" customHeight="1" thickBot="1">
      <c r="A3" s="2"/>
      <c r="B3" s="1"/>
      <c r="C3" s="1"/>
      <c r="D3" s="1"/>
      <c r="E3" s="1"/>
      <c r="F3" s="1"/>
      <c r="G3" s="1"/>
      <c r="H3" s="1"/>
      <c r="I3" s="1"/>
      <c r="J3" s="1"/>
      <c r="K3" s="1"/>
      <c r="L3" s="1"/>
      <c r="M3" s="105"/>
      <c r="N3" s="89"/>
      <c r="O3" s="89"/>
      <c r="P3" s="255">
        <f>'Config.'!D12-0.1875</f>
        <v>35.8125</v>
      </c>
      <c r="Q3" s="256"/>
      <c r="R3" s="90"/>
      <c r="S3" s="90"/>
      <c r="T3" s="89"/>
      <c r="U3" s="10"/>
      <c r="V3" s="1"/>
      <c r="W3" s="1"/>
      <c r="X3" s="1"/>
      <c r="Y3" s="249">
        <f>'Config.'!$D$13</f>
        <v>84.1875</v>
      </c>
      <c r="Z3" s="246"/>
      <c r="AA3" s="18" t="s">
        <v>82</v>
      </c>
      <c r="AB3" s="1"/>
      <c r="AC3" s="98">
        <f>Y3+13/16</f>
        <v>85</v>
      </c>
      <c r="AD3" s="99" t="s">
        <v>84</v>
      </c>
      <c r="AE3" s="1"/>
      <c r="AF3" s="88"/>
    </row>
    <row r="4" spans="1:32" ht="12" customHeight="1" thickBot="1">
      <c r="A4" s="2"/>
      <c r="B4" s="1"/>
      <c r="C4" s="1"/>
      <c r="D4" s="1"/>
      <c r="E4" s="1"/>
      <c r="F4" s="1"/>
      <c r="G4" s="1"/>
      <c r="H4" s="1"/>
      <c r="I4" s="1"/>
      <c r="J4" s="1"/>
      <c r="K4" s="1"/>
      <c r="L4" s="1"/>
      <c r="M4" s="105"/>
      <c r="N4" s="89"/>
      <c r="O4" s="89"/>
      <c r="P4" s="257"/>
      <c r="Q4" s="258"/>
      <c r="R4" s="107"/>
      <c r="S4" s="90"/>
      <c r="T4" s="89"/>
      <c r="U4" s="10"/>
      <c r="V4" s="1"/>
      <c r="W4" s="1"/>
      <c r="X4" s="1"/>
      <c r="Y4" s="249">
        <f>'Config.'!$D$14</f>
        <v>0.75</v>
      </c>
      <c r="Z4" s="246"/>
      <c r="AA4" s="18" t="s">
        <v>81</v>
      </c>
      <c r="AB4" s="1"/>
      <c r="AE4" s="1"/>
      <c r="AF4" s="88"/>
    </row>
    <row r="5" spans="1:32" ht="18"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88"/>
    </row>
    <row r="6" spans="1:32" ht="18" customHeight="1" thickBot="1" thickTop="1">
      <c r="A6" s="100"/>
      <c r="B6" s="3"/>
      <c r="C6" s="3"/>
      <c r="D6" s="3"/>
      <c r="E6" s="3"/>
      <c r="F6" s="3"/>
      <c r="G6" s="3"/>
      <c r="H6" s="3"/>
      <c r="I6" s="1"/>
      <c r="J6" s="114"/>
      <c r="K6" s="116"/>
      <c r="L6" s="1"/>
      <c r="M6" s="114"/>
      <c r="N6" s="115"/>
      <c r="O6" s="115"/>
      <c r="P6" s="115"/>
      <c r="Q6" s="115"/>
      <c r="R6" s="115"/>
      <c r="S6" s="115"/>
      <c r="T6" s="115"/>
      <c r="U6" s="116"/>
      <c r="V6" s="1"/>
      <c r="W6" s="3"/>
      <c r="X6" s="3"/>
      <c r="Y6" s="3"/>
      <c r="Z6" s="3"/>
      <c r="AA6" s="1"/>
      <c r="AB6" s="1"/>
      <c r="AC6" s="1"/>
      <c r="AD6" s="1"/>
      <c r="AE6" s="1"/>
      <c r="AF6" s="88"/>
    </row>
    <row r="7" spans="1:32" ht="18" customHeight="1" thickBot="1">
      <c r="A7" s="2"/>
      <c r="B7" s="1"/>
      <c r="C7" s="1"/>
      <c r="D7" s="1"/>
      <c r="E7" s="1"/>
      <c r="F7" s="1"/>
      <c r="G7" s="251">
        <f>'Config.'!M37</f>
        <v>10</v>
      </c>
      <c r="H7" s="252"/>
      <c r="I7" s="1"/>
      <c r="J7" s="118"/>
      <c r="K7" s="117"/>
      <c r="L7" s="1"/>
      <c r="M7" s="253">
        <f>'Config.'!AF37</f>
        <v>8.25</v>
      </c>
      <c r="N7" s="254"/>
      <c r="O7" s="113"/>
      <c r="P7" s="113"/>
      <c r="Q7" s="113"/>
      <c r="R7" s="113"/>
      <c r="S7" s="113"/>
      <c r="T7" s="113"/>
      <c r="U7" s="117"/>
      <c r="V7" s="1"/>
      <c r="W7" s="1"/>
      <c r="X7" s="1"/>
      <c r="Y7" s="1"/>
      <c r="Z7" s="1"/>
      <c r="AA7" s="1"/>
      <c r="AB7" s="1"/>
      <c r="AC7" s="1"/>
      <c r="AD7" s="1"/>
      <c r="AE7" s="1"/>
      <c r="AF7" s="88"/>
    </row>
    <row r="8" spans="1:32" ht="18" customHeight="1" thickBot="1">
      <c r="A8" s="2"/>
      <c r="B8" s="1"/>
      <c r="C8" s="1"/>
      <c r="D8" s="1"/>
      <c r="E8" s="1"/>
      <c r="F8" s="1"/>
      <c r="G8" s="92"/>
      <c r="H8" s="92"/>
      <c r="I8" s="1"/>
      <c r="J8" s="118"/>
      <c r="K8" s="117"/>
      <c r="L8" s="1"/>
      <c r="M8" s="118"/>
      <c r="N8" s="113"/>
      <c r="O8" s="113"/>
      <c r="P8" s="113"/>
      <c r="Q8" s="113"/>
      <c r="R8" s="113"/>
      <c r="S8" s="113"/>
      <c r="T8" s="113"/>
      <c r="U8" s="117"/>
      <c r="V8" s="1"/>
      <c r="W8" s="1"/>
      <c r="X8" s="1"/>
      <c r="Y8" s="1"/>
      <c r="Z8" s="1"/>
      <c r="AA8" s="1"/>
      <c r="AB8" s="1"/>
      <c r="AC8" s="1"/>
      <c r="AD8" s="1"/>
      <c r="AE8" s="1"/>
      <c r="AF8" s="88"/>
    </row>
    <row r="9" spans="1:32" ht="18" customHeight="1">
      <c r="A9" s="2"/>
      <c r="B9" s="1"/>
      <c r="C9" s="1"/>
      <c r="D9" s="1"/>
      <c r="E9" s="1"/>
      <c r="F9" s="1"/>
      <c r="G9" s="4"/>
      <c r="H9" s="1"/>
      <c r="I9" s="1"/>
      <c r="J9" s="118"/>
      <c r="K9" s="6"/>
      <c r="L9" s="1"/>
      <c r="M9" s="119"/>
      <c r="N9" s="120"/>
      <c r="O9" s="113"/>
      <c r="P9" s="113"/>
      <c r="Q9" s="113"/>
      <c r="R9" s="113"/>
      <c r="S9" s="113"/>
      <c r="T9" s="113"/>
      <c r="U9" s="117"/>
      <c r="V9" s="1"/>
      <c r="W9" s="1"/>
      <c r="X9" s="1"/>
      <c r="Y9" s="1"/>
      <c r="Z9" s="1"/>
      <c r="AA9" s="1"/>
      <c r="AB9" s="1"/>
      <c r="AC9" s="1"/>
      <c r="AD9" s="1"/>
      <c r="AE9" s="1"/>
      <c r="AF9" s="88"/>
    </row>
    <row r="10" spans="1:32" ht="18" customHeight="1" thickBot="1">
      <c r="A10" s="2"/>
      <c r="B10" s="1"/>
      <c r="C10" s="1"/>
      <c r="D10" s="1"/>
      <c r="E10" s="1"/>
      <c r="F10" s="1"/>
      <c r="G10" s="3"/>
      <c r="H10" s="3"/>
      <c r="I10" s="1"/>
      <c r="J10" s="118"/>
      <c r="K10" s="7"/>
      <c r="L10" s="84"/>
      <c r="M10" s="118"/>
      <c r="N10" s="113"/>
      <c r="O10" s="113"/>
      <c r="P10" s="113"/>
      <c r="Q10" s="113"/>
      <c r="R10" s="113"/>
      <c r="S10" s="113"/>
      <c r="T10" s="113"/>
      <c r="U10" s="117"/>
      <c r="V10" s="1"/>
      <c r="W10" s="1"/>
      <c r="X10" s="1"/>
      <c r="Y10" s="1"/>
      <c r="Z10" s="1"/>
      <c r="AA10" s="1"/>
      <c r="AB10" s="1"/>
      <c r="AC10" s="1"/>
      <c r="AD10" s="1"/>
      <c r="AE10" s="1"/>
      <c r="AF10" s="88"/>
    </row>
    <row r="11" spans="1:32" ht="18" customHeight="1" thickBot="1">
      <c r="A11" s="2"/>
      <c r="B11" s="1"/>
      <c r="C11" s="1"/>
      <c r="D11" s="1"/>
      <c r="E11" s="249">
        <f>'Config.'!N37</f>
        <v>31.25</v>
      </c>
      <c r="F11" s="246"/>
      <c r="G11" s="1"/>
      <c r="H11" s="1"/>
      <c r="I11" s="1"/>
      <c r="J11" s="118"/>
      <c r="K11" s="117"/>
      <c r="L11" s="93"/>
      <c r="M11" s="118"/>
      <c r="N11" s="113"/>
      <c r="O11" s="253">
        <f>'Config.'!AG37</f>
        <v>29.5</v>
      </c>
      <c r="P11" s="254"/>
      <c r="Q11" s="113"/>
      <c r="R11" s="113"/>
      <c r="S11" s="113"/>
      <c r="T11" s="113"/>
      <c r="U11" s="117"/>
      <c r="V11" s="1"/>
      <c r="W11" s="1"/>
      <c r="X11" s="1"/>
      <c r="Y11" s="1"/>
      <c r="Z11" s="1"/>
      <c r="AA11" s="1"/>
      <c r="AB11" s="1"/>
      <c r="AC11" s="1"/>
      <c r="AD11" s="1"/>
      <c r="AE11" s="1"/>
      <c r="AF11" s="88"/>
    </row>
    <row r="12" spans="1:32" ht="18" customHeight="1">
      <c r="A12" s="2"/>
      <c r="B12" s="1"/>
      <c r="C12" s="1"/>
      <c r="D12" s="1"/>
      <c r="E12" s="1"/>
      <c r="F12" s="1"/>
      <c r="G12" s="1"/>
      <c r="H12" s="1"/>
      <c r="I12" s="1"/>
      <c r="J12" s="118"/>
      <c r="K12" s="117"/>
      <c r="L12" s="93"/>
      <c r="M12" s="118"/>
      <c r="N12" s="113"/>
      <c r="O12" s="113"/>
      <c r="P12" s="113"/>
      <c r="Q12" s="113"/>
      <c r="R12" s="113"/>
      <c r="S12" s="113"/>
      <c r="T12" s="113"/>
      <c r="U12" s="117"/>
      <c r="V12" s="1"/>
      <c r="W12" s="1"/>
      <c r="X12" s="1"/>
      <c r="Y12" s="1"/>
      <c r="Z12" s="1"/>
      <c r="AA12" s="1"/>
      <c r="AB12" s="1"/>
      <c r="AC12" s="1"/>
      <c r="AD12" s="1"/>
      <c r="AE12" s="1"/>
      <c r="AF12" s="88"/>
    </row>
    <row r="13" spans="1:32" ht="18" customHeight="1" thickBot="1">
      <c r="A13" s="2"/>
      <c r="B13" s="1"/>
      <c r="C13" s="1"/>
      <c r="D13" s="1"/>
      <c r="E13" s="1"/>
      <c r="F13" s="1"/>
      <c r="G13" s="1"/>
      <c r="H13" s="1"/>
      <c r="I13" s="1"/>
      <c r="J13" s="118"/>
      <c r="K13" s="117"/>
      <c r="L13" s="93"/>
      <c r="M13" s="118"/>
      <c r="N13" s="113"/>
      <c r="O13" s="113"/>
      <c r="P13" s="113"/>
      <c r="Q13" s="113"/>
      <c r="R13" s="113"/>
      <c r="S13" s="113"/>
      <c r="T13" s="113"/>
      <c r="U13" s="117"/>
      <c r="V13" s="1"/>
      <c r="W13" s="1"/>
      <c r="X13" s="1"/>
      <c r="Y13" s="1"/>
      <c r="Z13" s="1"/>
      <c r="AA13" s="1"/>
      <c r="AB13" s="1"/>
      <c r="AC13" s="1"/>
      <c r="AD13" s="1"/>
      <c r="AE13" s="1"/>
      <c r="AF13" s="88"/>
    </row>
    <row r="14" spans="1:32" ht="18" customHeight="1" thickBot="1">
      <c r="A14" s="2"/>
      <c r="B14" s="1"/>
      <c r="C14" s="1"/>
      <c r="D14" s="1"/>
      <c r="E14" s="1"/>
      <c r="F14" s="1"/>
      <c r="G14" s="1"/>
      <c r="H14" s="1"/>
      <c r="I14" s="1"/>
      <c r="J14" s="118"/>
      <c r="K14" s="117"/>
      <c r="L14" s="93"/>
      <c r="M14" s="118"/>
      <c r="N14" s="113"/>
      <c r="O14" s="113"/>
      <c r="P14" s="113"/>
      <c r="Q14" s="113"/>
      <c r="R14" s="113"/>
      <c r="S14" s="113"/>
      <c r="T14" s="113"/>
      <c r="U14" s="117"/>
      <c r="V14" s="1"/>
      <c r="W14" s="249">
        <f>'Config.'!U37</f>
        <v>44</v>
      </c>
      <c r="X14" s="246"/>
      <c r="Y14" s="1"/>
      <c r="Z14" s="1"/>
      <c r="AA14" s="1"/>
      <c r="AB14" s="1"/>
      <c r="AC14" s="1"/>
      <c r="AD14" s="1"/>
      <c r="AE14" s="1"/>
      <c r="AF14" s="88"/>
    </row>
    <row r="15" spans="1:32" ht="18" customHeight="1">
      <c r="A15" s="2"/>
      <c r="B15" s="1"/>
      <c r="C15" s="1"/>
      <c r="D15" s="1"/>
      <c r="E15" s="1"/>
      <c r="F15" s="1"/>
      <c r="G15" s="1"/>
      <c r="H15" s="1"/>
      <c r="I15" s="1"/>
      <c r="J15" s="118"/>
      <c r="K15" s="117"/>
      <c r="L15" s="93"/>
      <c r="M15" s="118"/>
      <c r="N15" s="113"/>
      <c r="O15" s="113"/>
      <c r="P15" s="113"/>
      <c r="Q15" s="113"/>
      <c r="R15" s="113"/>
      <c r="S15" s="113"/>
      <c r="T15" s="113"/>
      <c r="U15" s="117"/>
      <c r="V15" s="1"/>
      <c r="W15" s="1"/>
      <c r="X15" s="1"/>
      <c r="Y15" s="1"/>
      <c r="Z15" s="1"/>
      <c r="AA15" s="1"/>
      <c r="AB15" s="1"/>
      <c r="AC15" s="1"/>
      <c r="AD15" s="1"/>
      <c r="AE15" s="1"/>
      <c r="AF15" s="88"/>
    </row>
    <row r="16" spans="1:32" ht="18" customHeight="1" thickBot="1">
      <c r="A16" s="2"/>
      <c r="B16" s="1"/>
      <c r="C16" s="1"/>
      <c r="D16" s="1"/>
      <c r="E16" s="1"/>
      <c r="F16" s="1"/>
      <c r="G16" s="1"/>
      <c r="H16" s="1"/>
      <c r="I16" s="1"/>
      <c r="J16" s="118"/>
      <c r="K16" s="117"/>
      <c r="L16" s="93"/>
      <c r="M16" s="118"/>
      <c r="N16" s="113"/>
      <c r="O16" s="113"/>
      <c r="P16" s="113"/>
      <c r="Q16" s="113"/>
      <c r="R16" s="113"/>
      <c r="S16" s="113"/>
      <c r="T16" s="113"/>
      <c r="U16" s="117"/>
      <c r="V16" s="1"/>
      <c r="W16" s="1"/>
      <c r="X16" s="1"/>
      <c r="Y16" s="1"/>
      <c r="Z16" s="1"/>
      <c r="AA16" s="1"/>
      <c r="AB16" s="1"/>
      <c r="AC16" s="1"/>
      <c r="AD16" s="1"/>
      <c r="AE16" s="1"/>
      <c r="AF16" s="88"/>
    </row>
    <row r="17" spans="1:32" ht="18" customHeight="1">
      <c r="A17" s="2"/>
      <c r="B17" s="1"/>
      <c r="C17" s="1"/>
      <c r="D17" s="1"/>
      <c r="E17" s="1"/>
      <c r="F17" s="1"/>
      <c r="G17" s="1"/>
      <c r="H17" s="1"/>
      <c r="I17" s="1"/>
      <c r="J17" s="118"/>
      <c r="K17" s="81"/>
      <c r="L17" s="93"/>
      <c r="M17" s="119"/>
      <c r="N17" s="120"/>
      <c r="O17" s="120"/>
      <c r="P17" s="120"/>
      <c r="Q17" s="113"/>
      <c r="R17" s="113"/>
      <c r="S17" s="113"/>
      <c r="T17" s="113"/>
      <c r="U17" s="117"/>
      <c r="V17" s="1"/>
      <c r="W17" s="1"/>
      <c r="X17" s="1"/>
      <c r="Y17" s="1"/>
      <c r="Z17" s="1"/>
      <c r="AA17" s="1"/>
      <c r="AB17" s="1"/>
      <c r="AC17" s="1"/>
      <c r="AD17" s="1"/>
      <c r="AE17" s="1"/>
      <c r="AF17" s="88"/>
    </row>
    <row r="18" spans="1:32" ht="18" customHeight="1" thickBot="1">
      <c r="A18" s="2"/>
      <c r="B18" s="1"/>
      <c r="C18" s="1"/>
      <c r="D18" s="1"/>
      <c r="E18" s="3"/>
      <c r="F18" s="3"/>
      <c r="G18" s="3"/>
      <c r="H18" s="3"/>
      <c r="I18" s="1"/>
      <c r="J18" s="118"/>
      <c r="K18" s="111"/>
      <c r="L18" s="93"/>
      <c r="M18" s="118"/>
      <c r="N18" s="113"/>
      <c r="O18" s="113"/>
      <c r="P18" s="113"/>
      <c r="Q18" s="113"/>
      <c r="R18" s="113"/>
      <c r="S18" s="113"/>
      <c r="T18" s="113"/>
      <c r="U18" s="117"/>
      <c r="V18" s="1"/>
      <c r="W18" s="1"/>
      <c r="X18" s="1"/>
      <c r="Y18" s="1"/>
      <c r="Z18" s="1"/>
      <c r="AA18" s="1"/>
      <c r="AB18" s="1"/>
      <c r="AC18" s="1"/>
      <c r="AD18" s="1"/>
      <c r="AE18" s="1"/>
      <c r="AF18" s="88"/>
    </row>
    <row r="19" spans="1:32" ht="18" customHeight="1" thickBot="1">
      <c r="A19" s="2"/>
      <c r="B19" s="1"/>
      <c r="C19" s="1"/>
      <c r="D19" s="1"/>
      <c r="E19" s="82"/>
      <c r="F19" s="82"/>
      <c r="G19" s="1"/>
      <c r="H19" s="1"/>
      <c r="I19" s="1"/>
      <c r="J19" s="118"/>
      <c r="K19" s="117"/>
      <c r="L19" s="93"/>
      <c r="M19" s="118"/>
      <c r="N19" s="113"/>
      <c r="O19" s="128"/>
      <c r="P19" s="129"/>
      <c r="Q19" s="113"/>
      <c r="R19" s="113"/>
      <c r="S19" s="113"/>
      <c r="T19" s="113"/>
      <c r="U19" s="117"/>
      <c r="V19" s="1"/>
      <c r="W19" s="1"/>
      <c r="X19" s="1"/>
      <c r="Y19" s="1"/>
      <c r="Z19" s="1"/>
      <c r="AA19" s="1"/>
      <c r="AB19" s="1"/>
      <c r="AC19" s="1"/>
      <c r="AD19" s="1"/>
      <c r="AE19" s="1"/>
      <c r="AF19" s="88"/>
    </row>
    <row r="20" spans="1:32" ht="18" customHeight="1" thickBot="1">
      <c r="A20" s="2"/>
      <c r="B20" s="1"/>
      <c r="C20" s="249">
        <f>'Config.'!O37</f>
        <v>52.75</v>
      </c>
      <c r="D20" s="246"/>
      <c r="E20" s="1"/>
      <c r="F20" s="1"/>
      <c r="G20" s="1"/>
      <c r="H20" s="1"/>
      <c r="I20" s="1"/>
      <c r="J20" s="118"/>
      <c r="K20" s="117"/>
      <c r="L20" s="1"/>
      <c r="M20" s="118"/>
      <c r="N20" s="113"/>
      <c r="O20" s="129"/>
      <c r="P20" s="129"/>
      <c r="Q20" s="262">
        <f>'Config.'!AH37</f>
        <v>51</v>
      </c>
      <c r="R20" s="254"/>
      <c r="S20" s="113"/>
      <c r="T20" s="113"/>
      <c r="U20" s="117"/>
      <c r="V20" s="1"/>
      <c r="W20" s="1"/>
      <c r="X20" s="1"/>
      <c r="Y20" s="1"/>
      <c r="Z20" s="1"/>
      <c r="AA20" s="1"/>
      <c r="AB20" s="1"/>
      <c r="AC20" s="1"/>
      <c r="AD20" s="1"/>
      <c r="AE20" s="1"/>
      <c r="AF20" s="88"/>
    </row>
    <row r="21" spans="1:32" ht="18" customHeight="1">
      <c r="A21" s="2"/>
      <c r="B21" s="1"/>
      <c r="C21" s="1"/>
      <c r="D21" s="1"/>
      <c r="E21" s="1"/>
      <c r="F21" s="1"/>
      <c r="G21" s="1"/>
      <c r="H21" s="1"/>
      <c r="I21" s="1"/>
      <c r="J21" s="118"/>
      <c r="K21" s="117"/>
      <c r="L21" s="1"/>
      <c r="M21" s="118"/>
      <c r="N21" s="113"/>
      <c r="O21" s="113"/>
      <c r="P21" s="113"/>
      <c r="Q21" s="113"/>
      <c r="R21" s="113"/>
      <c r="S21" s="113"/>
      <c r="T21" s="113"/>
      <c r="U21" s="117"/>
      <c r="V21" s="1"/>
      <c r="W21" s="1"/>
      <c r="X21" s="1"/>
      <c r="Y21" s="1"/>
      <c r="Z21" s="1"/>
      <c r="AA21" s="1"/>
      <c r="AB21" s="1"/>
      <c r="AC21" s="1"/>
      <c r="AD21" s="1"/>
      <c r="AE21" s="1"/>
      <c r="AF21" s="88"/>
    </row>
    <row r="22" spans="1:32" ht="18" customHeight="1">
      <c r="A22" s="2"/>
      <c r="B22" s="1"/>
      <c r="C22" s="1"/>
      <c r="D22" s="1"/>
      <c r="E22" s="1"/>
      <c r="F22" s="1"/>
      <c r="G22" s="1"/>
      <c r="H22" s="1"/>
      <c r="I22" s="1"/>
      <c r="J22" s="118"/>
      <c r="K22" s="117"/>
      <c r="L22" s="1"/>
      <c r="M22" s="118"/>
      <c r="N22" s="113"/>
      <c r="O22" s="113"/>
      <c r="P22" s="113"/>
      <c r="Q22" s="113"/>
      <c r="R22" s="113"/>
      <c r="S22" s="113"/>
      <c r="T22" s="247" t="s">
        <v>32</v>
      </c>
      <c r="U22" s="126"/>
      <c r="V22" s="4"/>
      <c r="W22" s="4"/>
      <c r="X22" s="4"/>
      <c r="Y22" s="1"/>
      <c r="Z22" s="1"/>
      <c r="AA22" s="1"/>
      <c r="AB22" s="1"/>
      <c r="AC22" s="1"/>
      <c r="AD22" s="1"/>
      <c r="AE22" s="1"/>
      <c r="AF22" s="88"/>
    </row>
    <row r="23" spans="1:32" ht="18" customHeight="1" thickBot="1">
      <c r="A23" s="2"/>
      <c r="B23" s="1"/>
      <c r="C23" s="1"/>
      <c r="D23" s="1"/>
      <c r="E23" s="1"/>
      <c r="F23" s="1"/>
      <c r="G23" s="1"/>
      <c r="H23" s="1"/>
      <c r="I23" s="1"/>
      <c r="J23" s="118"/>
      <c r="K23" s="117"/>
      <c r="L23" s="1"/>
      <c r="M23" s="118"/>
      <c r="N23" s="113"/>
      <c r="O23" s="113"/>
      <c r="P23" s="113"/>
      <c r="Q23" s="113"/>
      <c r="R23" s="113"/>
      <c r="S23" s="113"/>
      <c r="T23" s="247"/>
      <c r="U23" s="117"/>
      <c r="V23" s="1"/>
      <c r="W23" s="1"/>
      <c r="X23" s="1"/>
      <c r="Y23" s="1"/>
      <c r="Z23" s="1"/>
      <c r="AA23" s="1"/>
      <c r="AB23" s="1"/>
      <c r="AC23" s="1"/>
      <c r="AD23" s="1"/>
      <c r="AE23" s="1"/>
      <c r="AF23" s="88"/>
    </row>
    <row r="24" spans="1:32" ht="18" customHeight="1" thickBot="1">
      <c r="A24" s="2"/>
      <c r="B24" s="1"/>
      <c r="C24" s="1"/>
      <c r="D24" s="1"/>
      <c r="E24" s="1"/>
      <c r="F24" s="1"/>
      <c r="G24" s="1"/>
      <c r="H24" s="1"/>
      <c r="I24" s="1"/>
      <c r="J24" s="118"/>
      <c r="K24" s="117"/>
      <c r="L24" s="1"/>
      <c r="M24" s="118"/>
      <c r="N24" s="113"/>
      <c r="O24" s="113"/>
      <c r="P24" s="113"/>
      <c r="Q24" s="113"/>
      <c r="R24" s="113"/>
      <c r="S24" s="113"/>
      <c r="T24" s="113"/>
      <c r="U24" s="117"/>
      <c r="V24" s="1"/>
      <c r="W24" s="1"/>
      <c r="X24" s="1"/>
      <c r="Y24" s="245">
        <f>'Config.'!T37</f>
        <v>83.34375</v>
      </c>
      <c r="Z24" s="246"/>
      <c r="AA24" s="94" t="s">
        <v>43</v>
      </c>
      <c r="AB24" s="1"/>
      <c r="AC24" s="1"/>
      <c r="AD24" s="1"/>
      <c r="AE24" s="1"/>
      <c r="AF24" s="88"/>
    </row>
    <row r="25" spans="1:32" ht="18" customHeight="1">
      <c r="A25" s="2"/>
      <c r="B25" s="1"/>
      <c r="C25" s="1"/>
      <c r="D25" s="1"/>
      <c r="E25" s="1"/>
      <c r="F25" s="1"/>
      <c r="G25" s="1"/>
      <c r="H25" s="1"/>
      <c r="I25" s="1"/>
      <c r="J25" s="118"/>
      <c r="K25" s="81"/>
      <c r="L25" s="1"/>
      <c r="M25" s="119"/>
      <c r="N25" s="120"/>
      <c r="O25" s="120"/>
      <c r="P25" s="120"/>
      <c r="Q25" s="120"/>
      <c r="R25" s="120"/>
      <c r="S25" s="113"/>
      <c r="T25" s="113"/>
      <c r="U25" s="117"/>
      <c r="V25" s="1"/>
      <c r="W25" s="1"/>
      <c r="X25" s="1"/>
      <c r="Y25" s="1"/>
      <c r="Z25" s="1"/>
      <c r="AA25" s="1"/>
      <c r="AB25" s="1"/>
      <c r="AC25" s="1"/>
      <c r="AD25" s="1"/>
      <c r="AE25" s="1"/>
      <c r="AF25" s="88"/>
    </row>
    <row r="26" spans="1:32" ht="18" customHeight="1" thickBot="1">
      <c r="A26" s="2"/>
      <c r="B26" s="1"/>
      <c r="C26" s="3"/>
      <c r="D26" s="3"/>
      <c r="E26" s="3"/>
      <c r="F26" s="3"/>
      <c r="G26" s="3"/>
      <c r="H26" s="3"/>
      <c r="I26" s="1"/>
      <c r="J26" s="118"/>
      <c r="K26" s="111"/>
      <c r="L26" s="1"/>
      <c r="M26" s="118"/>
      <c r="N26" s="113"/>
      <c r="O26" s="113"/>
      <c r="P26" s="113"/>
      <c r="Q26" s="113"/>
      <c r="R26" s="113"/>
      <c r="S26" s="113"/>
      <c r="T26" s="113"/>
      <c r="U26" s="117"/>
      <c r="V26" s="1"/>
      <c r="W26" s="1"/>
      <c r="X26" s="1"/>
      <c r="Y26" s="1"/>
      <c r="Z26" s="1"/>
      <c r="AA26" s="1"/>
      <c r="AB26" s="1"/>
      <c r="AC26" s="1"/>
      <c r="AD26" s="1"/>
      <c r="AE26" s="1"/>
      <c r="AF26" s="88"/>
    </row>
    <row r="27" spans="1:32" ht="18" customHeight="1">
      <c r="A27" s="2"/>
      <c r="B27" s="1"/>
      <c r="C27" s="1"/>
      <c r="D27" s="1"/>
      <c r="E27" s="1"/>
      <c r="F27" s="1"/>
      <c r="G27" s="1"/>
      <c r="H27" s="1"/>
      <c r="I27" s="1"/>
      <c r="J27" s="118"/>
      <c r="K27" s="117"/>
      <c r="L27" s="1"/>
      <c r="M27" s="118"/>
      <c r="N27" s="113"/>
      <c r="O27" s="113"/>
      <c r="P27" s="113"/>
      <c r="Q27" s="113"/>
      <c r="R27" s="113"/>
      <c r="S27" s="113"/>
      <c r="T27" s="113"/>
      <c r="U27" s="117"/>
      <c r="V27" s="1"/>
      <c r="W27" s="1"/>
      <c r="X27" s="1"/>
      <c r="Y27" s="1"/>
      <c r="Z27" s="1"/>
      <c r="AA27" s="1"/>
      <c r="AB27" s="1"/>
      <c r="AC27" s="1"/>
      <c r="AD27" s="1"/>
      <c r="AE27" s="1"/>
      <c r="AF27" s="88"/>
    </row>
    <row r="28" spans="1:32" ht="18" customHeight="1" thickBot="1">
      <c r="A28" s="2"/>
      <c r="B28" s="1"/>
      <c r="C28" s="1"/>
      <c r="D28" s="1"/>
      <c r="E28" s="1"/>
      <c r="F28" s="1"/>
      <c r="G28" s="1"/>
      <c r="H28" s="1"/>
      <c r="I28" s="1"/>
      <c r="J28" s="118"/>
      <c r="K28" s="117"/>
      <c r="L28" s="1"/>
      <c r="M28" s="118"/>
      <c r="N28" s="113"/>
      <c r="O28" s="113"/>
      <c r="P28" s="113"/>
      <c r="Q28" s="113"/>
      <c r="R28" s="113"/>
      <c r="S28" s="113"/>
      <c r="T28" s="113"/>
      <c r="U28" s="117"/>
      <c r="V28" s="1"/>
      <c r="W28" s="1"/>
      <c r="X28" s="1"/>
      <c r="Y28" s="1"/>
      <c r="Z28" s="1"/>
      <c r="AA28" s="1"/>
      <c r="AB28" s="1"/>
      <c r="AC28" s="1"/>
      <c r="AD28" s="1"/>
      <c r="AE28" s="1"/>
      <c r="AF28" s="88"/>
    </row>
    <row r="29" spans="1:32" ht="18" customHeight="1" thickBot="1">
      <c r="A29" s="245">
        <f>'Config.'!P37</f>
        <v>74</v>
      </c>
      <c r="B29" s="246"/>
      <c r="C29" s="1"/>
      <c r="D29" s="1"/>
      <c r="E29" s="1"/>
      <c r="F29" s="1"/>
      <c r="G29" s="1"/>
      <c r="H29" s="1"/>
      <c r="I29" s="1"/>
      <c r="J29" s="118"/>
      <c r="K29" s="117"/>
      <c r="L29" s="1"/>
      <c r="M29" s="118"/>
      <c r="N29" s="113"/>
      <c r="O29" s="113"/>
      <c r="P29" s="113"/>
      <c r="Q29" s="113"/>
      <c r="R29" s="113"/>
      <c r="S29" s="262">
        <f>'Config.'!AI37</f>
        <v>72.25</v>
      </c>
      <c r="T29" s="254"/>
      <c r="U29" s="117"/>
      <c r="V29" s="1"/>
      <c r="W29" s="1"/>
      <c r="X29" s="1"/>
      <c r="Y29" s="1"/>
      <c r="Z29" s="1"/>
      <c r="AA29" s="1"/>
      <c r="AB29" s="1"/>
      <c r="AC29" s="1"/>
      <c r="AD29" s="1"/>
      <c r="AE29" s="1"/>
      <c r="AF29" s="88"/>
    </row>
    <row r="30" spans="1:32" ht="18" customHeight="1">
      <c r="A30" s="2"/>
      <c r="B30" s="1"/>
      <c r="C30" s="1"/>
      <c r="D30" s="1"/>
      <c r="E30" s="1"/>
      <c r="F30" s="1"/>
      <c r="G30" s="1"/>
      <c r="H30" s="1"/>
      <c r="I30" s="1"/>
      <c r="J30" s="118"/>
      <c r="K30" s="117"/>
      <c r="L30" s="1"/>
      <c r="M30" s="118"/>
      <c r="N30" s="113"/>
      <c r="O30" s="113"/>
      <c r="P30" s="113"/>
      <c r="Q30" s="113"/>
      <c r="R30" s="113"/>
      <c r="S30" s="113"/>
      <c r="T30" s="113"/>
      <c r="U30" s="117"/>
      <c r="V30" s="1"/>
      <c r="W30" s="1"/>
      <c r="X30" s="1"/>
      <c r="Y30" s="1"/>
      <c r="Z30" s="1"/>
      <c r="AA30" s="1"/>
      <c r="AB30" s="1"/>
      <c r="AC30" s="1"/>
      <c r="AD30" s="1"/>
      <c r="AE30" s="1"/>
      <c r="AF30" s="88"/>
    </row>
    <row r="31" spans="1:32" ht="18" customHeight="1">
      <c r="A31" s="2"/>
      <c r="B31" s="1"/>
      <c r="C31" s="1"/>
      <c r="D31" s="1"/>
      <c r="E31" s="1"/>
      <c r="F31" s="1"/>
      <c r="G31" s="1"/>
      <c r="H31" s="1"/>
      <c r="I31" s="1"/>
      <c r="J31" s="118"/>
      <c r="K31" s="117"/>
      <c r="L31" s="1"/>
      <c r="M31" s="118"/>
      <c r="N31" s="113"/>
      <c r="O31" s="113"/>
      <c r="P31" s="113"/>
      <c r="Q31" s="113"/>
      <c r="R31" s="113"/>
      <c r="S31" s="113"/>
      <c r="T31" s="113"/>
      <c r="U31" s="117"/>
      <c r="V31" s="1"/>
      <c r="W31" s="1"/>
      <c r="X31" s="1"/>
      <c r="Y31" s="1"/>
      <c r="Z31" s="1"/>
      <c r="AA31" s="1"/>
      <c r="AB31" s="1"/>
      <c r="AC31" s="1"/>
      <c r="AD31" s="1"/>
      <c r="AE31" s="1"/>
      <c r="AF31" s="88"/>
    </row>
    <row r="32" spans="1:32" ht="18" customHeight="1" thickBot="1">
      <c r="A32" s="2"/>
      <c r="B32" s="1"/>
      <c r="C32" s="1"/>
      <c r="D32" s="1"/>
      <c r="E32" s="1"/>
      <c r="F32" s="1"/>
      <c r="G32" s="1"/>
      <c r="H32" s="1"/>
      <c r="I32" s="1"/>
      <c r="J32" s="118"/>
      <c r="K32" s="117"/>
      <c r="L32" s="1"/>
      <c r="M32" s="121"/>
      <c r="N32" s="122"/>
      <c r="O32" s="122"/>
      <c r="P32" s="122"/>
      <c r="Q32" s="122"/>
      <c r="R32" s="122"/>
      <c r="S32" s="122"/>
      <c r="T32" s="122"/>
      <c r="U32" s="117"/>
      <c r="V32" s="1"/>
      <c r="W32" s="1"/>
      <c r="X32" s="1"/>
      <c r="Y32" s="1"/>
      <c r="Z32" s="1"/>
      <c r="AA32" s="1"/>
      <c r="AB32" s="1"/>
      <c r="AC32" s="1"/>
      <c r="AD32" s="1"/>
      <c r="AE32" s="1"/>
      <c r="AF32" s="88"/>
    </row>
    <row r="33" spans="1:32" ht="18" customHeight="1">
      <c r="A33" s="110"/>
      <c r="B33" s="4"/>
      <c r="C33" s="4"/>
      <c r="D33" s="4"/>
      <c r="E33" s="1"/>
      <c r="F33" s="4"/>
      <c r="G33" s="1"/>
      <c r="H33" s="1"/>
      <c r="I33" s="1"/>
      <c r="J33" s="118"/>
      <c r="K33" s="6"/>
      <c r="L33" s="1"/>
      <c r="M33" s="118"/>
      <c r="N33" s="113"/>
      <c r="O33" s="113"/>
      <c r="P33" s="113"/>
      <c r="Q33" s="113"/>
      <c r="R33" s="113"/>
      <c r="S33" s="113"/>
      <c r="T33" s="113"/>
      <c r="U33" s="117"/>
      <c r="V33" s="1"/>
      <c r="W33" s="1"/>
      <c r="X33" s="1"/>
      <c r="Y33" s="1"/>
      <c r="Z33" s="1"/>
      <c r="AA33" s="1"/>
      <c r="AB33" s="1"/>
      <c r="AC33" s="1"/>
      <c r="AD33" s="1"/>
      <c r="AE33" s="1"/>
      <c r="AF33" s="88"/>
    </row>
    <row r="34" spans="1:32" ht="18" customHeight="1" thickBot="1">
      <c r="A34" s="2"/>
      <c r="B34" s="1"/>
      <c r="C34" s="1"/>
      <c r="D34" s="1"/>
      <c r="E34" s="3"/>
      <c r="F34" s="3"/>
      <c r="G34" s="3"/>
      <c r="H34" s="3"/>
      <c r="I34" s="1"/>
      <c r="J34" s="118"/>
      <c r="K34" s="7"/>
      <c r="L34" s="1"/>
      <c r="M34" s="118"/>
      <c r="N34" s="113"/>
      <c r="O34" s="113"/>
      <c r="P34" s="113"/>
      <c r="Q34" s="113"/>
      <c r="R34" s="113"/>
      <c r="S34" s="113"/>
      <c r="T34" s="113"/>
      <c r="U34" s="117"/>
      <c r="V34" s="1"/>
      <c r="W34" s="1"/>
      <c r="X34" s="1"/>
      <c r="Y34" s="1"/>
      <c r="Z34" s="1"/>
      <c r="AA34" s="1"/>
      <c r="AB34" s="1"/>
      <c r="AC34" s="1"/>
      <c r="AD34" s="1"/>
      <c r="AE34" s="1"/>
      <c r="AF34" s="88"/>
    </row>
    <row r="35" spans="1:32" ht="18" customHeight="1">
      <c r="A35" s="2"/>
      <c r="B35" s="1"/>
      <c r="C35" s="1"/>
      <c r="D35" s="1"/>
      <c r="E35" s="1"/>
      <c r="F35" s="1"/>
      <c r="G35" s="1"/>
      <c r="H35" s="1"/>
      <c r="I35" s="1"/>
      <c r="J35" s="118"/>
      <c r="K35" s="117"/>
      <c r="L35" s="1"/>
      <c r="M35" s="118"/>
      <c r="N35" s="113"/>
      <c r="O35" s="113"/>
      <c r="P35" s="113"/>
      <c r="Q35" s="113"/>
      <c r="R35" s="113"/>
      <c r="S35" s="113"/>
      <c r="T35" s="113"/>
      <c r="U35" s="117"/>
      <c r="V35" s="1"/>
      <c r="W35" s="1"/>
      <c r="X35" s="1"/>
      <c r="Y35" s="1"/>
      <c r="Z35" s="1"/>
      <c r="AA35" s="1"/>
      <c r="AB35" s="1"/>
      <c r="AC35" s="1"/>
      <c r="AD35" s="1"/>
      <c r="AE35" s="1"/>
      <c r="AF35" s="88"/>
    </row>
    <row r="36" spans="1:32" ht="18" customHeight="1" thickBot="1">
      <c r="A36" s="2"/>
      <c r="B36" s="1"/>
      <c r="C36" s="1"/>
      <c r="D36" s="1"/>
      <c r="E36" s="1"/>
      <c r="F36" s="1"/>
      <c r="G36" s="1"/>
      <c r="H36" s="1"/>
      <c r="I36" s="1"/>
      <c r="J36" s="123"/>
      <c r="K36" s="127"/>
      <c r="L36" s="1"/>
      <c r="M36" s="123"/>
      <c r="N36" s="124"/>
      <c r="O36" s="124"/>
      <c r="P36" s="124"/>
      <c r="Q36" s="124"/>
      <c r="R36" s="124"/>
      <c r="S36" s="124"/>
      <c r="T36" s="124"/>
      <c r="U36" s="127"/>
      <c r="V36" s="1"/>
      <c r="W36" s="4"/>
      <c r="X36" s="4"/>
      <c r="Y36" s="4"/>
      <c r="Z36" s="4"/>
      <c r="AA36" s="1"/>
      <c r="AB36" s="1"/>
      <c r="AC36" s="1"/>
      <c r="AD36" s="1"/>
      <c r="AE36" s="1"/>
      <c r="AF36" s="88"/>
    </row>
    <row r="37" spans="1:32" ht="6" customHeight="1"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88"/>
    </row>
    <row r="38" spans="1:32" ht="18" customHeight="1">
      <c r="A38" s="2"/>
      <c r="B38" s="1"/>
      <c r="C38" s="1"/>
      <c r="D38" s="1"/>
      <c r="E38" s="1"/>
      <c r="F38" s="1"/>
      <c r="G38" s="1"/>
      <c r="H38" s="1"/>
      <c r="I38" s="1"/>
      <c r="J38" s="1"/>
      <c r="K38" s="1"/>
      <c r="L38" s="261" t="s">
        <v>44</v>
      </c>
      <c r="M38" s="261"/>
      <c r="N38" s="261"/>
      <c r="O38" s="261"/>
      <c r="P38" s="236">
        <v>3.5</v>
      </c>
      <c r="Q38" s="237"/>
      <c r="R38" s="1"/>
      <c r="S38" s="1"/>
      <c r="T38" s="1"/>
      <c r="U38" s="1"/>
      <c r="V38" s="1"/>
      <c r="W38" s="1"/>
      <c r="X38" s="1"/>
      <c r="Y38" s="1"/>
      <c r="Z38" s="1"/>
      <c r="AA38" s="1"/>
      <c r="AB38" s="1"/>
      <c r="AC38" s="1"/>
      <c r="AD38" s="1"/>
      <c r="AE38" s="1"/>
      <c r="AF38" s="88"/>
    </row>
    <row r="39" spans="1:32" ht="18" customHeight="1">
      <c r="A39" s="2"/>
      <c r="B39" s="1"/>
      <c r="C39" s="1"/>
      <c r="D39" s="1"/>
      <c r="E39" s="1"/>
      <c r="F39" s="1"/>
      <c r="G39" s="1"/>
      <c r="H39" s="1"/>
      <c r="I39" s="1"/>
      <c r="J39" s="1"/>
      <c r="K39" s="1"/>
      <c r="L39" s="1"/>
      <c r="M39" s="1"/>
      <c r="N39" s="240" t="s">
        <v>15</v>
      </c>
      <c r="O39" s="240"/>
      <c r="P39" s="241">
        <v>0.25</v>
      </c>
      <c r="Q39" s="241"/>
      <c r="R39" s="1" t="s">
        <v>18</v>
      </c>
      <c r="S39" s="8"/>
      <c r="T39" s="1"/>
      <c r="U39" s="1"/>
      <c r="V39" s="1"/>
      <c r="W39" s="1"/>
      <c r="X39" s="1"/>
      <c r="Y39" s="1"/>
      <c r="Z39" s="1"/>
      <c r="AA39" s="1"/>
      <c r="AB39" s="1"/>
      <c r="AC39" s="1"/>
      <c r="AD39" s="1"/>
      <c r="AE39" s="1"/>
      <c r="AF39" s="88"/>
    </row>
    <row r="40" spans="1:32" ht="18" customHeight="1">
      <c r="A40" s="2"/>
      <c r="B40" s="1"/>
      <c r="C40" s="1"/>
      <c r="D40" s="1"/>
      <c r="E40" s="1"/>
      <c r="F40" s="1"/>
      <c r="G40" s="1"/>
      <c r="H40" s="1"/>
      <c r="I40" s="1"/>
      <c r="J40" s="1"/>
      <c r="K40" s="1"/>
      <c r="L40" s="1"/>
      <c r="M40" s="1"/>
      <c r="N40" s="240" t="s">
        <v>16</v>
      </c>
      <c r="O40" s="240"/>
      <c r="P40" s="238">
        <v>0.1</v>
      </c>
      <c r="Q40" s="238"/>
      <c r="R40" s="9"/>
      <c r="S40" s="9"/>
      <c r="T40" s="1"/>
      <c r="U40" s="1"/>
      <c r="V40" s="1"/>
      <c r="W40" s="1"/>
      <c r="X40" s="1"/>
      <c r="Y40" s="1"/>
      <c r="Z40" s="1"/>
      <c r="AA40" s="1"/>
      <c r="AB40" s="1"/>
      <c r="AC40" s="1"/>
      <c r="AD40" s="1"/>
      <c r="AE40" s="1"/>
      <c r="AF40" s="88"/>
    </row>
    <row r="41" spans="1:32" ht="18" customHeight="1">
      <c r="A41" s="2"/>
      <c r="B41" s="1"/>
      <c r="C41" s="1"/>
      <c r="D41" s="1"/>
      <c r="E41" s="1"/>
      <c r="F41" s="1"/>
      <c r="G41" s="1"/>
      <c r="H41" s="1"/>
      <c r="I41" s="1"/>
      <c r="J41" s="1"/>
      <c r="K41" s="1"/>
      <c r="L41" s="1"/>
      <c r="M41" s="1"/>
      <c r="N41" s="240" t="s">
        <v>17</v>
      </c>
      <c r="O41" s="240"/>
      <c r="P41" s="239">
        <v>0.1875</v>
      </c>
      <c r="Q41" s="239"/>
      <c r="R41" s="8"/>
      <c r="S41" s="8"/>
      <c r="T41" s="1"/>
      <c r="U41" s="1"/>
      <c r="V41" s="1"/>
      <c r="W41" s="1"/>
      <c r="X41" s="1"/>
      <c r="Y41" s="1"/>
      <c r="Z41" s="1"/>
      <c r="AA41" s="1"/>
      <c r="AB41" s="1"/>
      <c r="AC41" s="1"/>
      <c r="AD41" s="1"/>
      <c r="AE41" s="1"/>
      <c r="AF41" s="88"/>
    </row>
    <row r="42" spans="1:32" ht="18" customHeight="1">
      <c r="A42" s="2"/>
      <c r="B42" s="1"/>
      <c r="C42" s="1"/>
      <c r="D42" s="1"/>
      <c r="E42" s="1"/>
      <c r="F42" s="1"/>
      <c r="G42" s="1"/>
      <c r="H42" s="1"/>
      <c r="I42" s="1"/>
      <c r="J42" s="1"/>
      <c r="K42" s="1"/>
      <c r="L42" s="1"/>
      <c r="M42" s="1"/>
      <c r="N42" s="240" t="s">
        <v>35</v>
      </c>
      <c r="O42" s="240"/>
      <c r="P42" s="250" t="s">
        <v>36</v>
      </c>
      <c r="Q42" s="250"/>
      <c r="R42" s="5"/>
      <c r="S42" s="5"/>
      <c r="T42" s="1"/>
      <c r="U42" s="1"/>
      <c r="V42" s="1"/>
      <c r="W42" s="1"/>
      <c r="X42" s="1"/>
      <c r="Y42" s="1"/>
      <c r="Z42" s="1"/>
      <c r="AA42" s="1"/>
      <c r="AB42" s="1"/>
      <c r="AC42" s="1"/>
      <c r="AD42" s="1"/>
      <c r="AE42" s="1"/>
      <c r="AF42" s="88"/>
    </row>
    <row r="43" spans="1:32" ht="18" customHeight="1" thickBot="1">
      <c r="A43" s="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88"/>
    </row>
    <row r="44" spans="1:32" ht="18" customHeight="1"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7"/>
    </row>
    <row r="45" spans="1:32" ht="18" customHeight="1" thickBot="1">
      <c r="A45" s="2"/>
      <c r="B45" s="1"/>
      <c r="C45" s="1"/>
      <c r="D45" s="1"/>
      <c r="E45" s="1"/>
      <c r="F45" s="1"/>
      <c r="G45" s="1"/>
      <c r="H45" s="1"/>
      <c r="I45" s="1"/>
      <c r="J45" s="1"/>
      <c r="K45" s="1"/>
      <c r="L45" s="1"/>
      <c r="M45" s="248" t="s">
        <v>61</v>
      </c>
      <c r="N45" s="248"/>
      <c r="O45" s="248"/>
      <c r="P45" s="248"/>
      <c r="Q45" s="248"/>
      <c r="R45" s="248"/>
      <c r="S45" s="248"/>
      <c r="T45" s="248"/>
      <c r="U45" s="248"/>
      <c r="V45" s="1"/>
      <c r="W45" s="1"/>
      <c r="X45" s="1"/>
      <c r="Y45" s="259">
        <f>'Config.'!$D$12</f>
        <v>36</v>
      </c>
      <c r="Z45" s="246"/>
      <c r="AA45" s="101" t="s">
        <v>85</v>
      </c>
      <c r="AB45" s="1"/>
      <c r="AC45" s="98">
        <f>'Config.'!$D$12+1.25</f>
        <v>37.25</v>
      </c>
      <c r="AD45" s="99" t="s">
        <v>83</v>
      </c>
      <c r="AE45" s="1"/>
      <c r="AF45" s="88"/>
    </row>
    <row r="46" spans="1:32" ht="13.5" customHeight="1" thickBot="1">
      <c r="A46" s="2"/>
      <c r="B46" s="1"/>
      <c r="C46" s="1"/>
      <c r="D46" s="1"/>
      <c r="E46" s="1"/>
      <c r="F46" s="1"/>
      <c r="G46" s="1"/>
      <c r="H46" s="1"/>
      <c r="I46" s="1"/>
      <c r="J46" s="1"/>
      <c r="K46" s="1"/>
      <c r="L46" s="1"/>
      <c r="M46" s="105"/>
      <c r="N46" s="89"/>
      <c r="O46" s="89"/>
      <c r="P46" s="255">
        <f>P3</f>
        <v>35.8125</v>
      </c>
      <c r="Q46" s="256"/>
      <c r="R46" s="90"/>
      <c r="S46" s="90"/>
      <c r="T46" s="89"/>
      <c r="U46" s="10"/>
      <c r="V46" s="1"/>
      <c r="W46" s="1"/>
      <c r="X46" s="1"/>
      <c r="Y46" s="249">
        <f>'Config.'!$D$13</f>
        <v>84.1875</v>
      </c>
      <c r="Z46" s="246"/>
      <c r="AA46" s="18" t="s">
        <v>82</v>
      </c>
      <c r="AB46" s="1"/>
      <c r="AC46" s="98">
        <f>Y46+13/16</f>
        <v>85</v>
      </c>
      <c r="AD46" s="99" t="s">
        <v>84</v>
      </c>
      <c r="AE46" s="1"/>
      <c r="AF46" s="88"/>
    </row>
    <row r="47" spans="1:32" ht="15" customHeight="1" thickBot="1">
      <c r="A47" s="2"/>
      <c r="B47" s="1"/>
      <c r="C47" s="1"/>
      <c r="D47" s="1"/>
      <c r="E47" s="1"/>
      <c r="F47" s="1"/>
      <c r="G47" s="1"/>
      <c r="H47" s="1"/>
      <c r="I47" s="1"/>
      <c r="J47" s="1"/>
      <c r="K47" s="1"/>
      <c r="L47" s="1"/>
      <c r="M47" s="105"/>
      <c r="N47" s="89"/>
      <c r="O47" s="89"/>
      <c r="P47" s="257"/>
      <c r="Q47" s="258"/>
      <c r="R47" s="107"/>
      <c r="S47" s="90"/>
      <c r="T47" s="89"/>
      <c r="U47" s="10"/>
      <c r="V47" s="1"/>
      <c r="W47" s="1"/>
      <c r="X47" s="1"/>
      <c r="Y47" s="249">
        <f>'Config.'!$D$14</f>
        <v>0.75</v>
      </c>
      <c r="Z47" s="246"/>
      <c r="AA47" s="18" t="s">
        <v>81</v>
      </c>
      <c r="AB47" s="1"/>
      <c r="AE47" s="1"/>
      <c r="AF47" s="88"/>
    </row>
    <row r="48" spans="1:32" ht="4.5" customHeight="1" thickBot="1">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88"/>
    </row>
    <row r="49" spans="1:32" ht="18" customHeight="1" thickBot="1" thickTop="1">
      <c r="A49" s="100"/>
      <c r="B49" s="3"/>
      <c r="C49" s="3"/>
      <c r="D49" s="3"/>
      <c r="E49" s="3"/>
      <c r="F49" s="3"/>
      <c r="G49" s="3"/>
      <c r="H49" s="3"/>
      <c r="I49" s="1"/>
      <c r="J49" s="114"/>
      <c r="K49" s="116"/>
      <c r="L49" s="1"/>
      <c r="M49" s="114"/>
      <c r="N49" s="115"/>
      <c r="O49" s="115"/>
      <c r="P49" s="115"/>
      <c r="Q49" s="115"/>
      <c r="R49" s="115"/>
      <c r="S49" s="115"/>
      <c r="T49" s="115"/>
      <c r="U49" s="116"/>
      <c r="V49" s="1"/>
      <c r="W49" s="3"/>
      <c r="X49" s="3"/>
      <c r="Y49" s="3"/>
      <c r="Z49" s="3"/>
      <c r="AA49" s="1"/>
      <c r="AB49" s="1"/>
      <c r="AC49" s="1"/>
      <c r="AD49" s="1"/>
      <c r="AE49" s="1"/>
      <c r="AF49" s="88"/>
    </row>
    <row r="50" spans="1:32" ht="18" customHeight="1" thickBot="1">
      <c r="A50" s="2"/>
      <c r="B50" s="1"/>
      <c r="C50" s="1"/>
      <c r="D50" s="1"/>
      <c r="E50" s="1"/>
      <c r="F50" s="1"/>
      <c r="G50" s="251">
        <f>'Config.'!M37</f>
        <v>10</v>
      </c>
      <c r="H50" s="252"/>
      <c r="I50" s="1"/>
      <c r="J50" s="118"/>
      <c r="K50" s="117"/>
      <c r="L50" s="1"/>
      <c r="M50" s="253">
        <f>'Config.'!AF37</f>
        <v>8.25</v>
      </c>
      <c r="N50" s="254"/>
      <c r="O50" s="113"/>
      <c r="P50" s="113"/>
      <c r="Q50" s="113"/>
      <c r="R50" s="113"/>
      <c r="S50" s="113"/>
      <c r="T50" s="113"/>
      <c r="U50" s="117"/>
      <c r="V50" s="1"/>
      <c r="W50" s="1"/>
      <c r="X50" s="1"/>
      <c r="Y50" s="1"/>
      <c r="Z50" s="1"/>
      <c r="AA50" s="1"/>
      <c r="AB50" s="1"/>
      <c r="AC50" s="1"/>
      <c r="AD50" s="1"/>
      <c r="AE50" s="1"/>
      <c r="AF50" s="88"/>
    </row>
    <row r="51" spans="1:32" ht="18" customHeight="1" thickBot="1">
      <c r="A51" s="2"/>
      <c r="B51" s="1"/>
      <c r="C51" s="1"/>
      <c r="D51" s="1"/>
      <c r="E51" s="1"/>
      <c r="F51" s="1"/>
      <c r="G51" s="92"/>
      <c r="H51" s="92"/>
      <c r="I51" s="1"/>
      <c r="J51" s="118"/>
      <c r="K51" s="117"/>
      <c r="L51" s="1"/>
      <c r="M51" s="118"/>
      <c r="N51" s="113"/>
      <c r="O51" s="113"/>
      <c r="P51" s="113"/>
      <c r="Q51" s="113"/>
      <c r="R51" s="113"/>
      <c r="S51" s="113"/>
      <c r="T51" s="113"/>
      <c r="U51" s="117"/>
      <c r="V51" s="1"/>
      <c r="W51" s="1"/>
      <c r="X51" s="1"/>
      <c r="Y51" s="1"/>
      <c r="Z51" s="1"/>
      <c r="AA51" s="1"/>
      <c r="AB51" s="1"/>
      <c r="AC51" s="1"/>
      <c r="AD51" s="1"/>
      <c r="AE51" s="1"/>
      <c r="AF51" s="88"/>
    </row>
    <row r="52" spans="1:32" ht="18" customHeight="1">
      <c r="A52" s="2"/>
      <c r="B52" s="1"/>
      <c r="C52" s="1"/>
      <c r="D52" s="1"/>
      <c r="E52" s="1"/>
      <c r="F52" s="1"/>
      <c r="G52" s="4"/>
      <c r="H52" s="1"/>
      <c r="I52" s="1"/>
      <c r="J52" s="118"/>
      <c r="K52" s="6"/>
      <c r="L52" s="1"/>
      <c r="M52" s="119"/>
      <c r="N52" s="120"/>
      <c r="O52" s="113"/>
      <c r="P52" s="113"/>
      <c r="Q52" s="113"/>
      <c r="R52" s="113"/>
      <c r="S52" s="113"/>
      <c r="T52" s="113"/>
      <c r="U52" s="117"/>
      <c r="V52" s="1"/>
      <c r="W52" s="1"/>
      <c r="X52" s="1"/>
      <c r="Y52" s="1"/>
      <c r="Z52" s="1"/>
      <c r="AA52" s="1"/>
      <c r="AB52" s="1"/>
      <c r="AC52" s="1"/>
      <c r="AD52" s="1"/>
      <c r="AE52" s="1"/>
      <c r="AF52" s="88"/>
    </row>
    <row r="53" spans="1:32" ht="18" customHeight="1" thickBot="1">
      <c r="A53" s="2"/>
      <c r="B53" s="1"/>
      <c r="C53" s="1"/>
      <c r="D53" s="1"/>
      <c r="E53" s="1"/>
      <c r="F53" s="1"/>
      <c r="G53" s="3"/>
      <c r="H53" s="3"/>
      <c r="I53" s="1"/>
      <c r="J53" s="118"/>
      <c r="K53" s="7"/>
      <c r="L53" s="84"/>
      <c r="M53" s="118"/>
      <c r="N53" s="113"/>
      <c r="O53" s="113"/>
      <c r="P53" s="113"/>
      <c r="Q53" s="113"/>
      <c r="R53" s="113"/>
      <c r="S53" s="113"/>
      <c r="T53" s="113"/>
      <c r="U53" s="117"/>
      <c r="V53" s="1"/>
      <c r="W53" s="1"/>
      <c r="X53" s="1"/>
      <c r="Y53" s="1"/>
      <c r="Z53" s="1"/>
      <c r="AA53" s="1"/>
      <c r="AB53" s="1"/>
      <c r="AC53" s="1"/>
      <c r="AD53" s="1"/>
      <c r="AE53" s="1"/>
      <c r="AF53" s="88"/>
    </row>
    <row r="54" spans="1:32" ht="18" customHeight="1" thickBot="1">
      <c r="A54" s="2"/>
      <c r="B54" s="1"/>
      <c r="C54" s="1"/>
      <c r="D54" s="1"/>
      <c r="E54" s="249">
        <f>'Config.'!N37</f>
        <v>31.25</v>
      </c>
      <c r="F54" s="246"/>
      <c r="G54" s="1"/>
      <c r="H54" s="1"/>
      <c r="I54" s="1"/>
      <c r="J54" s="118"/>
      <c r="K54" s="117"/>
      <c r="L54" s="93"/>
      <c r="M54" s="118"/>
      <c r="N54" s="113"/>
      <c r="O54" s="253">
        <f>'Config.'!AG37</f>
        <v>29.5</v>
      </c>
      <c r="P54" s="254"/>
      <c r="Q54" s="113"/>
      <c r="R54" s="113"/>
      <c r="S54" s="113"/>
      <c r="T54" s="113"/>
      <c r="U54" s="117"/>
      <c r="V54" s="1"/>
      <c r="W54" s="1"/>
      <c r="X54" s="1"/>
      <c r="Y54" s="1"/>
      <c r="Z54" s="1"/>
      <c r="AA54" s="1"/>
      <c r="AB54" s="1"/>
      <c r="AC54" s="1"/>
      <c r="AD54" s="1"/>
      <c r="AE54" s="1"/>
      <c r="AF54" s="88"/>
    </row>
    <row r="55" spans="1:32" ht="18" customHeight="1">
      <c r="A55" s="2"/>
      <c r="B55" s="1"/>
      <c r="C55" s="1"/>
      <c r="D55" s="1"/>
      <c r="E55" s="1"/>
      <c r="F55" s="1"/>
      <c r="G55" s="1"/>
      <c r="H55" s="1"/>
      <c r="I55" s="1"/>
      <c r="J55" s="118"/>
      <c r="K55" s="117"/>
      <c r="L55" s="93"/>
      <c r="M55" s="118"/>
      <c r="N55" s="113"/>
      <c r="O55" s="113"/>
      <c r="P55" s="113"/>
      <c r="Q55" s="113"/>
      <c r="R55" s="113"/>
      <c r="S55" s="113"/>
      <c r="T55" s="113"/>
      <c r="U55" s="117"/>
      <c r="V55" s="1"/>
      <c r="W55" s="1"/>
      <c r="X55" s="1"/>
      <c r="Y55" s="1"/>
      <c r="Z55" s="1"/>
      <c r="AA55" s="1"/>
      <c r="AB55" s="1"/>
      <c r="AC55" s="1"/>
      <c r="AD55" s="1"/>
      <c r="AE55" s="1"/>
      <c r="AF55" s="88"/>
    </row>
    <row r="56" spans="1:32" ht="18" customHeight="1" thickBot="1">
      <c r="A56" s="2"/>
      <c r="B56" s="1"/>
      <c r="C56" s="1"/>
      <c r="D56" s="1"/>
      <c r="E56" s="1"/>
      <c r="F56" s="1"/>
      <c r="G56" s="1"/>
      <c r="H56" s="1"/>
      <c r="I56" s="1"/>
      <c r="J56" s="118"/>
      <c r="K56" s="117"/>
      <c r="L56" s="93"/>
      <c r="M56" s="118"/>
      <c r="N56" s="113"/>
      <c r="O56" s="113"/>
      <c r="P56" s="113"/>
      <c r="Q56" s="113"/>
      <c r="R56" s="113"/>
      <c r="S56" s="113"/>
      <c r="T56" s="113"/>
      <c r="U56" s="117"/>
      <c r="V56" s="1"/>
      <c r="W56" s="1"/>
      <c r="X56" s="1"/>
      <c r="Y56" s="1"/>
      <c r="Z56" s="1"/>
      <c r="AA56" s="1"/>
      <c r="AB56" s="1"/>
      <c r="AC56" s="1"/>
      <c r="AD56" s="1"/>
      <c r="AE56" s="1"/>
      <c r="AF56" s="88"/>
    </row>
    <row r="57" spans="1:32" ht="18" customHeight="1" thickBot="1">
      <c r="A57" s="2"/>
      <c r="B57" s="1"/>
      <c r="C57" s="1"/>
      <c r="D57" s="1"/>
      <c r="E57" s="1"/>
      <c r="F57" s="1"/>
      <c r="G57" s="1"/>
      <c r="H57" s="1"/>
      <c r="I57" s="1"/>
      <c r="J57" s="118"/>
      <c r="K57" s="117"/>
      <c r="L57" s="93"/>
      <c r="M57" s="118"/>
      <c r="N57" s="113"/>
      <c r="O57" s="113"/>
      <c r="P57" s="113"/>
      <c r="Q57" s="113"/>
      <c r="R57" s="113"/>
      <c r="S57" s="113"/>
      <c r="T57" s="113"/>
      <c r="U57" s="117"/>
      <c r="V57" s="1"/>
      <c r="W57" s="249">
        <f>'Config.'!U37</f>
        <v>44</v>
      </c>
      <c r="X57" s="246"/>
      <c r="Y57" s="1"/>
      <c r="Z57" s="1"/>
      <c r="AA57" s="1"/>
      <c r="AB57" s="1"/>
      <c r="AC57" s="1"/>
      <c r="AD57" s="1"/>
      <c r="AE57" s="1"/>
      <c r="AF57" s="88"/>
    </row>
    <row r="58" spans="1:32" ht="18" customHeight="1">
      <c r="A58" s="2"/>
      <c r="B58" s="1"/>
      <c r="C58" s="1"/>
      <c r="D58" s="1"/>
      <c r="E58" s="1"/>
      <c r="F58" s="1"/>
      <c r="G58" s="1"/>
      <c r="H58" s="1"/>
      <c r="I58" s="1"/>
      <c r="J58" s="118"/>
      <c r="K58" s="117"/>
      <c r="L58" s="93"/>
      <c r="M58" s="118"/>
      <c r="N58" s="113"/>
      <c r="O58" s="113"/>
      <c r="P58" s="113"/>
      <c r="Q58" s="113"/>
      <c r="R58" s="113"/>
      <c r="S58" s="113"/>
      <c r="T58" s="113"/>
      <c r="U58" s="117"/>
      <c r="V58" s="1"/>
      <c r="W58" s="1"/>
      <c r="X58" s="1"/>
      <c r="Y58" s="1"/>
      <c r="Z58" s="1"/>
      <c r="AA58" s="1"/>
      <c r="AB58" s="1"/>
      <c r="AC58" s="1"/>
      <c r="AD58" s="1"/>
      <c r="AE58" s="1"/>
      <c r="AF58" s="88"/>
    </row>
    <row r="59" spans="1:32" ht="18" customHeight="1" thickBot="1">
      <c r="A59" s="2"/>
      <c r="B59" s="1"/>
      <c r="C59" s="1"/>
      <c r="D59" s="1"/>
      <c r="E59" s="1"/>
      <c r="F59" s="1"/>
      <c r="G59" s="1"/>
      <c r="H59" s="1"/>
      <c r="I59" s="1"/>
      <c r="J59" s="118"/>
      <c r="K59" s="117"/>
      <c r="L59" s="93"/>
      <c r="M59" s="118"/>
      <c r="N59" s="113"/>
      <c r="O59" s="113"/>
      <c r="P59" s="113"/>
      <c r="Q59" s="113"/>
      <c r="R59" s="113"/>
      <c r="S59" s="113"/>
      <c r="T59" s="113"/>
      <c r="U59" s="117"/>
      <c r="V59" s="1"/>
      <c r="W59" s="1"/>
      <c r="X59" s="1"/>
      <c r="Y59" s="1"/>
      <c r="Z59" s="1"/>
      <c r="AA59" s="1"/>
      <c r="AB59" s="1"/>
      <c r="AC59" s="1"/>
      <c r="AD59" s="1"/>
      <c r="AE59" s="1"/>
      <c r="AF59" s="88"/>
    </row>
    <row r="60" spans="1:32" ht="18" customHeight="1">
      <c r="A60" s="2"/>
      <c r="B60" s="1"/>
      <c r="C60" s="1"/>
      <c r="D60" s="1"/>
      <c r="E60" s="1"/>
      <c r="F60" s="1"/>
      <c r="G60" s="1"/>
      <c r="H60" s="1"/>
      <c r="I60" s="1"/>
      <c r="J60" s="118"/>
      <c r="K60" s="81"/>
      <c r="L60" s="93"/>
      <c r="M60" s="119"/>
      <c r="N60" s="120"/>
      <c r="O60" s="120"/>
      <c r="P60" s="120"/>
      <c r="Q60" s="113"/>
      <c r="R60" s="113"/>
      <c r="S60" s="113"/>
      <c r="T60" s="113"/>
      <c r="U60" s="117"/>
      <c r="V60" s="1"/>
      <c r="W60" s="1"/>
      <c r="X60" s="1"/>
      <c r="Y60" s="1"/>
      <c r="Z60" s="1"/>
      <c r="AA60" s="1"/>
      <c r="AB60" s="1"/>
      <c r="AC60" s="1"/>
      <c r="AD60" s="1"/>
      <c r="AE60" s="1"/>
      <c r="AF60" s="88"/>
    </row>
    <row r="61" spans="1:32" ht="18" customHeight="1" thickBot="1">
      <c r="A61" s="2"/>
      <c r="B61" s="1"/>
      <c r="C61" s="1"/>
      <c r="D61" s="1"/>
      <c r="E61" s="3"/>
      <c r="F61" s="3"/>
      <c r="G61" s="3"/>
      <c r="H61" s="3"/>
      <c r="I61" s="1"/>
      <c r="J61" s="118"/>
      <c r="K61" s="111"/>
      <c r="L61" s="93"/>
      <c r="M61" s="118"/>
      <c r="N61" s="113"/>
      <c r="O61" s="113"/>
      <c r="P61" s="113"/>
      <c r="Q61" s="113"/>
      <c r="R61" s="113"/>
      <c r="S61" s="113"/>
      <c r="T61" s="113"/>
      <c r="U61" s="117"/>
      <c r="V61" s="1"/>
      <c r="W61" s="1"/>
      <c r="X61" s="1"/>
      <c r="Y61" s="1"/>
      <c r="Z61" s="1"/>
      <c r="AA61" s="1"/>
      <c r="AB61" s="1"/>
      <c r="AC61" s="1"/>
      <c r="AD61" s="1"/>
      <c r="AE61" s="1"/>
      <c r="AF61" s="88"/>
    </row>
    <row r="62" spans="1:32" ht="18" customHeight="1" thickBot="1">
      <c r="A62" s="2"/>
      <c r="B62" s="1"/>
      <c r="C62" s="1"/>
      <c r="D62" s="1"/>
      <c r="E62" s="82"/>
      <c r="F62" s="82"/>
      <c r="G62" s="1"/>
      <c r="H62" s="1"/>
      <c r="I62" s="1"/>
      <c r="J62" s="118"/>
      <c r="K62" s="117"/>
      <c r="L62" s="93"/>
      <c r="M62" s="118"/>
      <c r="N62" s="113"/>
      <c r="O62" s="128"/>
      <c r="P62" s="129"/>
      <c r="Q62" s="113"/>
      <c r="R62" s="113"/>
      <c r="S62" s="113"/>
      <c r="T62" s="113"/>
      <c r="U62" s="117"/>
      <c r="V62" s="1"/>
      <c r="W62" s="1"/>
      <c r="X62" s="1"/>
      <c r="Y62" s="1"/>
      <c r="Z62" s="1"/>
      <c r="AA62" s="1"/>
      <c r="AB62" s="1"/>
      <c r="AC62" s="1"/>
      <c r="AD62" s="1"/>
      <c r="AE62" s="1"/>
      <c r="AF62" s="88"/>
    </row>
    <row r="63" spans="1:32" ht="18" customHeight="1" thickBot="1">
      <c r="A63" s="2"/>
      <c r="B63" s="1"/>
      <c r="C63" s="249">
        <f>'Config.'!O37</f>
        <v>52.75</v>
      </c>
      <c r="D63" s="246"/>
      <c r="E63" s="1"/>
      <c r="F63" s="1"/>
      <c r="G63" s="1"/>
      <c r="H63" s="1"/>
      <c r="I63" s="1"/>
      <c r="J63" s="118"/>
      <c r="K63" s="117"/>
      <c r="L63" s="1"/>
      <c r="M63" s="118"/>
      <c r="N63" s="113"/>
      <c r="O63" s="129"/>
      <c r="P63" s="129"/>
      <c r="Q63" s="262">
        <f>'Config.'!AH37</f>
        <v>51</v>
      </c>
      <c r="R63" s="254"/>
      <c r="S63" s="113"/>
      <c r="T63" s="113"/>
      <c r="U63" s="117"/>
      <c r="V63" s="1"/>
      <c r="W63" s="1"/>
      <c r="X63" s="1"/>
      <c r="Y63" s="1"/>
      <c r="Z63" s="1"/>
      <c r="AA63" s="1"/>
      <c r="AB63" s="1"/>
      <c r="AC63" s="1"/>
      <c r="AD63" s="1"/>
      <c r="AE63" s="1"/>
      <c r="AF63" s="88"/>
    </row>
    <row r="64" spans="1:32" ht="18" customHeight="1">
      <c r="A64" s="2"/>
      <c r="B64" s="1"/>
      <c r="C64" s="1"/>
      <c r="D64" s="1"/>
      <c r="E64" s="1"/>
      <c r="F64" s="1"/>
      <c r="G64" s="1"/>
      <c r="H64" s="1"/>
      <c r="I64" s="1"/>
      <c r="J64" s="118"/>
      <c r="K64" s="117"/>
      <c r="L64" s="1"/>
      <c r="M64" s="118"/>
      <c r="N64" s="113"/>
      <c r="O64" s="113"/>
      <c r="P64" s="113"/>
      <c r="Q64" s="113"/>
      <c r="R64" s="113"/>
      <c r="S64" s="113"/>
      <c r="T64" s="113"/>
      <c r="U64" s="117"/>
      <c r="V64" s="1"/>
      <c r="W64" s="1"/>
      <c r="X64" s="1"/>
      <c r="Y64" s="1"/>
      <c r="Z64" s="1"/>
      <c r="AA64" s="1"/>
      <c r="AB64" s="1"/>
      <c r="AC64" s="1"/>
      <c r="AD64" s="1"/>
      <c r="AE64" s="1"/>
      <c r="AF64" s="88"/>
    </row>
    <row r="65" spans="1:32" ht="18" customHeight="1">
      <c r="A65" s="2"/>
      <c r="B65" s="1"/>
      <c r="C65" s="1"/>
      <c r="D65" s="1"/>
      <c r="E65" s="1"/>
      <c r="F65" s="1"/>
      <c r="G65" s="1"/>
      <c r="H65" s="1"/>
      <c r="I65" s="1"/>
      <c r="J65" s="118"/>
      <c r="K65" s="117"/>
      <c r="L65" s="1"/>
      <c r="M65" s="118"/>
      <c r="N65" s="113"/>
      <c r="O65" s="113"/>
      <c r="P65" s="113"/>
      <c r="Q65" s="113"/>
      <c r="R65" s="113"/>
      <c r="S65" s="113"/>
      <c r="T65" s="247" t="s">
        <v>32</v>
      </c>
      <c r="U65" s="126"/>
      <c r="V65" s="4"/>
      <c r="W65" s="4"/>
      <c r="X65" s="4"/>
      <c r="Y65" s="1"/>
      <c r="Z65" s="1"/>
      <c r="AA65" s="1"/>
      <c r="AB65" s="1"/>
      <c r="AC65" s="1"/>
      <c r="AD65" s="1"/>
      <c r="AE65" s="1"/>
      <c r="AF65" s="88"/>
    </row>
    <row r="66" spans="1:32" ht="18" customHeight="1" thickBot="1">
      <c r="A66" s="2"/>
      <c r="B66" s="1"/>
      <c r="C66" s="1"/>
      <c r="D66" s="1"/>
      <c r="E66" s="1"/>
      <c r="F66" s="1"/>
      <c r="G66" s="1"/>
      <c r="H66" s="1"/>
      <c r="I66" s="1"/>
      <c r="J66" s="118"/>
      <c r="K66" s="117"/>
      <c r="L66" s="1"/>
      <c r="M66" s="118"/>
      <c r="N66" s="113"/>
      <c r="O66" s="113"/>
      <c r="P66" s="113"/>
      <c r="Q66" s="113"/>
      <c r="R66" s="113"/>
      <c r="S66" s="113"/>
      <c r="T66" s="247"/>
      <c r="U66" s="117"/>
      <c r="V66" s="1"/>
      <c r="W66" s="1"/>
      <c r="X66" s="1"/>
      <c r="Y66" s="1"/>
      <c r="Z66" s="1"/>
      <c r="AA66" s="1"/>
      <c r="AB66" s="1"/>
      <c r="AC66" s="1"/>
      <c r="AD66" s="1"/>
      <c r="AE66" s="1"/>
      <c r="AF66" s="88"/>
    </row>
    <row r="67" spans="1:32" ht="18" customHeight="1" thickBot="1">
      <c r="A67" s="2"/>
      <c r="B67" s="1"/>
      <c r="C67" s="1"/>
      <c r="D67" s="1"/>
      <c r="E67" s="1"/>
      <c r="F67" s="1"/>
      <c r="G67" s="1"/>
      <c r="H67" s="1"/>
      <c r="I67" s="1"/>
      <c r="J67" s="118"/>
      <c r="K67" s="117"/>
      <c r="L67" s="1"/>
      <c r="M67" s="118"/>
      <c r="N67" s="113"/>
      <c r="O67" s="113"/>
      <c r="P67" s="113"/>
      <c r="Q67" s="113"/>
      <c r="R67" s="113"/>
      <c r="S67" s="113"/>
      <c r="T67" s="113"/>
      <c r="U67" s="117"/>
      <c r="V67" s="1"/>
      <c r="W67" s="1"/>
      <c r="X67" s="1"/>
      <c r="Y67" s="249">
        <f>'Config.'!T37</f>
        <v>83.34375</v>
      </c>
      <c r="Z67" s="269"/>
      <c r="AA67" s="94" t="s">
        <v>43</v>
      </c>
      <c r="AB67" s="1"/>
      <c r="AC67" s="1"/>
      <c r="AD67" s="1"/>
      <c r="AE67" s="1"/>
      <c r="AF67" s="88"/>
    </row>
    <row r="68" spans="1:32" ht="18" customHeight="1">
      <c r="A68" s="2"/>
      <c r="B68" s="1"/>
      <c r="C68" s="1"/>
      <c r="D68" s="1"/>
      <c r="E68" s="1"/>
      <c r="F68" s="1"/>
      <c r="G68" s="1"/>
      <c r="H68" s="1"/>
      <c r="I68" s="1"/>
      <c r="J68" s="118"/>
      <c r="K68" s="81"/>
      <c r="L68" s="1"/>
      <c r="M68" s="119"/>
      <c r="N68" s="120"/>
      <c r="O68" s="120"/>
      <c r="P68" s="120"/>
      <c r="Q68" s="120"/>
      <c r="R68" s="120"/>
      <c r="S68" s="113"/>
      <c r="T68" s="113"/>
      <c r="U68" s="117"/>
      <c r="V68" s="1"/>
      <c r="W68" s="1"/>
      <c r="X68" s="1"/>
      <c r="Y68" s="1"/>
      <c r="Z68" s="1"/>
      <c r="AA68" s="1"/>
      <c r="AB68" s="1"/>
      <c r="AC68" s="1"/>
      <c r="AD68" s="1"/>
      <c r="AE68" s="1"/>
      <c r="AF68" s="88"/>
    </row>
    <row r="69" spans="1:32" ht="18" customHeight="1" thickBot="1">
      <c r="A69" s="2"/>
      <c r="B69" s="1"/>
      <c r="C69" s="3"/>
      <c r="D69" s="3"/>
      <c r="E69" s="3"/>
      <c r="F69" s="3"/>
      <c r="G69" s="3"/>
      <c r="H69" s="3"/>
      <c r="I69" s="1"/>
      <c r="J69" s="118"/>
      <c r="K69" s="111"/>
      <c r="L69" s="1"/>
      <c r="M69" s="118"/>
      <c r="N69" s="113"/>
      <c r="O69" s="113"/>
      <c r="P69" s="113"/>
      <c r="Q69" s="113"/>
      <c r="R69" s="113"/>
      <c r="S69" s="113"/>
      <c r="T69" s="113"/>
      <c r="U69" s="117"/>
      <c r="V69" s="1"/>
      <c r="W69" s="1"/>
      <c r="X69" s="1"/>
      <c r="Y69" s="1"/>
      <c r="Z69" s="1"/>
      <c r="AA69" s="1"/>
      <c r="AB69" s="1"/>
      <c r="AC69" s="1"/>
      <c r="AD69" s="1"/>
      <c r="AE69" s="1"/>
      <c r="AF69" s="88"/>
    </row>
    <row r="70" spans="1:32" ht="18" customHeight="1">
      <c r="A70" s="2"/>
      <c r="B70" s="1"/>
      <c r="C70" s="1"/>
      <c r="D70" s="1"/>
      <c r="E70" s="1"/>
      <c r="F70" s="1"/>
      <c r="G70" s="1"/>
      <c r="H70" s="1"/>
      <c r="I70" s="1"/>
      <c r="J70" s="118"/>
      <c r="K70" s="117"/>
      <c r="L70" s="1"/>
      <c r="M70" s="118"/>
      <c r="N70" s="113"/>
      <c r="O70" s="113"/>
      <c r="P70" s="113"/>
      <c r="Q70" s="113"/>
      <c r="R70" s="113"/>
      <c r="S70" s="113"/>
      <c r="T70" s="113"/>
      <c r="U70" s="117"/>
      <c r="V70" s="1"/>
      <c r="W70" s="1"/>
      <c r="X70" s="1"/>
      <c r="Y70" s="1"/>
      <c r="Z70" s="1"/>
      <c r="AA70" s="1"/>
      <c r="AB70" s="1"/>
      <c r="AC70" s="1"/>
      <c r="AD70" s="1"/>
      <c r="AE70" s="1"/>
      <c r="AF70" s="88"/>
    </row>
    <row r="71" spans="1:32" ht="18" customHeight="1" thickBot="1">
      <c r="A71" s="2"/>
      <c r="B71" s="1"/>
      <c r="C71" s="1"/>
      <c r="D71" s="1"/>
      <c r="E71" s="1"/>
      <c r="F71" s="1"/>
      <c r="G71" s="1"/>
      <c r="H71" s="1"/>
      <c r="I71" s="1"/>
      <c r="J71" s="118"/>
      <c r="K71" s="117"/>
      <c r="L71" s="1"/>
      <c r="M71" s="118"/>
      <c r="N71" s="113"/>
      <c r="O71" s="113"/>
      <c r="P71" s="113"/>
      <c r="Q71" s="113"/>
      <c r="R71" s="113"/>
      <c r="S71" s="113"/>
      <c r="T71" s="113"/>
      <c r="U71" s="117"/>
      <c r="V71" s="1"/>
      <c r="W71" s="1"/>
      <c r="X71" s="1"/>
      <c r="Y71" s="1"/>
      <c r="Z71" s="1"/>
      <c r="AA71" s="1"/>
      <c r="AB71" s="1"/>
      <c r="AC71" s="1"/>
      <c r="AD71" s="1"/>
      <c r="AE71" s="1"/>
      <c r="AF71" s="88"/>
    </row>
    <row r="72" spans="1:32" ht="18" customHeight="1" thickBot="1">
      <c r="A72" s="245">
        <f>'Config.'!P37</f>
        <v>74</v>
      </c>
      <c r="B72" s="246"/>
      <c r="C72" s="1"/>
      <c r="D72" s="1"/>
      <c r="E72" s="1"/>
      <c r="F72" s="1"/>
      <c r="G72" s="1"/>
      <c r="H72" s="1"/>
      <c r="I72" s="1"/>
      <c r="J72" s="118"/>
      <c r="K72" s="117"/>
      <c r="L72" s="1"/>
      <c r="M72" s="118"/>
      <c r="N72" s="113"/>
      <c r="O72" s="113"/>
      <c r="P72" s="113"/>
      <c r="Q72" s="113"/>
      <c r="R72" s="113"/>
      <c r="S72" s="262">
        <f>'Config.'!AI37</f>
        <v>72.25</v>
      </c>
      <c r="T72" s="254"/>
      <c r="U72" s="117"/>
      <c r="V72" s="1"/>
      <c r="W72" s="1"/>
      <c r="X72" s="1"/>
      <c r="Y72" s="1"/>
      <c r="Z72" s="1"/>
      <c r="AA72" s="1"/>
      <c r="AB72" s="1"/>
      <c r="AC72" s="1"/>
      <c r="AD72" s="1"/>
      <c r="AE72" s="1"/>
      <c r="AF72" s="88"/>
    </row>
    <row r="73" spans="1:32" ht="18" customHeight="1">
      <c r="A73" s="2"/>
      <c r="B73" s="1"/>
      <c r="C73" s="1"/>
      <c r="D73" s="1"/>
      <c r="E73" s="1"/>
      <c r="F73" s="1"/>
      <c r="G73" s="1"/>
      <c r="H73" s="1"/>
      <c r="I73" s="1"/>
      <c r="J73" s="118"/>
      <c r="K73" s="117"/>
      <c r="L73" s="1"/>
      <c r="M73" s="118"/>
      <c r="N73" s="113"/>
      <c r="O73" s="113"/>
      <c r="P73" s="113"/>
      <c r="Q73" s="113"/>
      <c r="R73" s="113"/>
      <c r="S73" s="113"/>
      <c r="T73" s="113"/>
      <c r="U73" s="117"/>
      <c r="V73" s="1"/>
      <c r="W73" s="1"/>
      <c r="X73" s="1"/>
      <c r="Y73" s="1"/>
      <c r="Z73" s="1"/>
      <c r="AA73" s="1"/>
      <c r="AB73" s="1"/>
      <c r="AC73" s="1"/>
      <c r="AD73" s="1"/>
      <c r="AE73" s="1"/>
      <c r="AF73" s="88"/>
    </row>
    <row r="74" spans="1:32" ht="18" customHeight="1">
      <c r="A74" s="2"/>
      <c r="B74" s="1"/>
      <c r="C74" s="1"/>
      <c r="D74" s="1"/>
      <c r="E74" s="1"/>
      <c r="F74" s="1"/>
      <c r="G74" s="1"/>
      <c r="H74" s="1"/>
      <c r="I74" s="1"/>
      <c r="J74" s="118"/>
      <c r="K74" s="117"/>
      <c r="L74" s="1"/>
      <c r="M74" s="118"/>
      <c r="N74" s="113"/>
      <c r="O74" s="113"/>
      <c r="P74" s="113"/>
      <c r="Q74" s="113"/>
      <c r="R74" s="113"/>
      <c r="S74" s="113"/>
      <c r="T74" s="113"/>
      <c r="U74" s="117"/>
      <c r="V74" s="1"/>
      <c r="W74" s="1"/>
      <c r="X74" s="1"/>
      <c r="Y74" s="1"/>
      <c r="Z74" s="1"/>
      <c r="AA74" s="1"/>
      <c r="AB74" s="1"/>
      <c r="AC74" s="1"/>
      <c r="AD74" s="1"/>
      <c r="AE74" s="1"/>
      <c r="AF74" s="88"/>
    </row>
    <row r="75" spans="1:32" ht="18" customHeight="1" thickBot="1">
      <c r="A75" s="2"/>
      <c r="B75" s="1"/>
      <c r="C75" s="1"/>
      <c r="D75" s="1"/>
      <c r="E75" s="1"/>
      <c r="F75" s="1"/>
      <c r="G75" s="1"/>
      <c r="H75" s="1"/>
      <c r="I75" s="1"/>
      <c r="J75" s="118"/>
      <c r="K75" s="117"/>
      <c r="L75" s="1"/>
      <c r="M75" s="121"/>
      <c r="N75" s="122"/>
      <c r="O75" s="122"/>
      <c r="P75" s="122"/>
      <c r="Q75" s="122"/>
      <c r="R75" s="122"/>
      <c r="S75" s="122"/>
      <c r="T75" s="122"/>
      <c r="U75" s="117"/>
      <c r="V75" s="1"/>
      <c r="W75" s="1"/>
      <c r="X75" s="1"/>
      <c r="Y75" s="1"/>
      <c r="Z75" s="1"/>
      <c r="AA75" s="1"/>
      <c r="AB75" s="1"/>
      <c r="AC75" s="1"/>
      <c r="AD75" s="1"/>
      <c r="AE75" s="1"/>
      <c r="AF75" s="88"/>
    </row>
    <row r="76" spans="1:32" ht="18" customHeight="1">
      <c r="A76" s="110"/>
      <c r="B76" s="4"/>
      <c r="C76" s="4"/>
      <c r="D76" s="4"/>
      <c r="E76" s="1"/>
      <c r="F76" s="4"/>
      <c r="G76" s="1"/>
      <c r="H76" s="1"/>
      <c r="I76" s="1"/>
      <c r="J76" s="118"/>
      <c r="K76" s="6"/>
      <c r="L76" s="1"/>
      <c r="M76" s="118"/>
      <c r="N76" s="113"/>
      <c r="O76" s="113"/>
      <c r="P76" s="113"/>
      <c r="Q76" s="113"/>
      <c r="R76" s="113"/>
      <c r="S76" s="113"/>
      <c r="T76" s="113"/>
      <c r="U76" s="117"/>
      <c r="V76" s="1"/>
      <c r="W76" s="1"/>
      <c r="X76" s="1"/>
      <c r="Y76" s="1"/>
      <c r="Z76" s="1"/>
      <c r="AA76" s="1"/>
      <c r="AB76" s="1"/>
      <c r="AC76" s="1"/>
      <c r="AD76" s="1"/>
      <c r="AE76" s="1"/>
      <c r="AF76" s="88"/>
    </row>
    <row r="77" spans="1:32" ht="18" customHeight="1" thickBot="1">
      <c r="A77" s="2"/>
      <c r="B77" s="1"/>
      <c r="C77" s="1"/>
      <c r="D77" s="1"/>
      <c r="E77" s="3"/>
      <c r="F77" s="3"/>
      <c r="G77" s="3"/>
      <c r="H77" s="3"/>
      <c r="I77" s="1"/>
      <c r="J77" s="118"/>
      <c r="K77" s="7"/>
      <c r="L77" s="1"/>
      <c r="M77" s="118"/>
      <c r="N77" s="113"/>
      <c r="O77" s="113"/>
      <c r="P77" s="113"/>
      <c r="Q77" s="113"/>
      <c r="R77" s="113"/>
      <c r="S77" s="113"/>
      <c r="T77" s="113"/>
      <c r="U77" s="117"/>
      <c r="V77" s="1"/>
      <c r="W77" s="1"/>
      <c r="X77" s="1"/>
      <c r="Y77" s="1"/>
      <c r="Z77" s="1"/>
      <c r="AA77" s="1"/>
      <c r="AB77" s="1"/>
      <c r="AC77" s="1"/>
      <c r="AD77" s="1"/>
      <c r="AE77" s="1"/>
      <c r="AF77" s="88"/>
    </row>
    <row r="78" spans="1:32" ht="18" customHeight="1">
      <c r="A78" s="2"/>
      <c r="B78" s="1"/>
      <c r="C78" s="1"/>
      <c r="D78" s="1"/>
      <c r="E78" s="1"/>
      <c r="F78" s="1"/>
      <c r="G78" s="1"/>
      <c r="H78" s="1"/>
      <c r="I78" s="1"/>
      <c r="J78" s="118"/>
      <c r="K78" s="117"/>
      <c r="L78" s="1"/>
      <c r="M78" s="118"/>
      <c r="N78" s="113"/>
      <c r="O78" s="113"/>
      <c r="P78" s="113"/>
      <c r="Q78" s="113"/>
      <c r="R78" s="113"/>
      <c r="S78" s="113"/>
      <c r="T78" s="113"/>
      <c r="U78" s="117"/>
      <c r="V78" s="1"/>
      <c r="W78" s="1"/>
      <c r="X78" s="1"/>
      <c r="Y78" s="1"/>
      <c r="Z78" s="1"/>
      <c r="AA78" s="1"/>
      <c r="AB78" s="1"/>
      <c r="AC78" s="1"/>
      <c r="AD78" s="1"/>
      <c r="AE78" s="1"/>
      <c r="AF78" s="88"/>
    </row>
    <row r="79" spans="1:32" ht="18" customHeight="1" thickBot="1">
      <c r="A79" s="2"/>
      <c r="B79" s="1"/>
      <c r="C79" s="1"/>
      <c r="D79" s="1"/>
      <c r="E79" s="1"/>
      <c r="F79" s="1"/>
      <c r="G79" s="1"/>
      <c r="H79" s="1"/>
      <c r="I79" s="1"/>
      <c r="J79" s="123"/>
      <c r="K79" s="127"/>
      <c r="L79" s="1"/>
      <c r="M79" s="123"/>
      <c r="N79" s="124"/>
      <c r="O79" s="124"/>
      <c r="P79" s="124"/>
      <c r="Q79" s="124"/>
      <c r="R79" s="124"/>
      <c r="S79" s="124"/>
      <c r="T79" s="124"/>
      <c r="U79" s="127"/>
      <c r="V79" s="1"/>
      <c r="W79" s="4"/>
      <c r="X79" s="4"/>
      <c r="Y79" s="4"/>
      <c r="Z79" s="4"/>
      <c r="AA79" s="1"/>
      <c r="AB79" s="1"/>
      <c r="AC79" s="1"/>
      <c r="AD79" s="1"/>
      <c r="AE79" s="1"/>
      <c r="AF79" s="88"/>
    </row>
    <row r="80" spans="1:32" ht="9" customHeight="1" thickTop="1">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88"/>
    </row>
    <row r="81" spans="1:32" ht="18" customHeight="1">
      <c r="A81" s="2"/>
      <c r="B81" s="1"/>
      <c r="C81" s="1"/>
      <c r="D81" s="1"/>
      <c r="E81" s="1"/>
      <c r="F81" s="1"/>
      <c r="G81" s="1"/>
      <c r="H81" s="1"/>
      <c r="I81" s="1"/>
      <c r="J81" s="1"/>
      <c r="K81" s="1"/>
      <c r="L81" s="261" t="s">
        <v>44</v>
      </c>
      <c r="M81" s="261"/>
      <c r="N81" s="261"/>
      <c r="O81" s="261"/>
      <c r="P81" s="236">
        <v>3.5</v>
      </c>
      <c r="Q81" s="237"/>
      <c r="R81" s="1"/>
      <c r="S81" s="1"/>
      <c r="T81" s="1"/>
      <c r="U81" s="1"/>
      <c r="V81" s="1"/>
      <c r="W81" s="1"/>
      <c r="X81" s="1"/>
      <c r="Y81" s="1"/>
      <c r="Z81" s="1"/>
      <c r="AA81" s="1"/>
      <c r="AB81" s="1"/>
      <c r="AC81" s="1"/>
      <c r="AD81" s="1"/>
      <c r="AE81" s="1"/>
      <c r="AF81" s="88"/>
    </row>
    <row r="82" spans="1:32" ht="18" customHeight="1">
      <c r="A82" s="2"/>
      <c r="B82" s="1"/>
      <c r="C82" s="1"/>
      <c r="D82" s="1"/>
      <c r="E82" s="1"/>
      <c r="F82" s="1"/>
      <c r="G82" s="1"/>
      <c r="H82" s="1"/>
      <c r="I82" s="1"/>
      <c r="J82" s="1"/>
      <c r="K82" s="1"/>
      <c r="L82" s="1"/>
      <c r="M82" s="1"/>
      <c r="N82" s="240" t="s">
        <v>15</v>
      </c>
      <c r="O82" s="240"/>
      <c r="P82" s="270" t="s">
        <v>62</v>
      </c>
      <c r="Q82" s="241"/>
      <c r="R82" s="1" t="s">
        <v>18</v>
      </c>
      <c r="S82" s="8"/>
      <c r="T82" s="1"/>
      <c r="U82" s="1"/>
      <c r="V82" s="1"/>
      <c r="W82" s="1"/>
      <c r="X82" s="1"/>
      <c r="Y82" s="1"/>
      <c r="Z82" s="1"/>
      <c r="AA82" s="1"/>
      <c r="AB82" s="1"/>
      <c r="AC82" s="1"/>
      <c r="AD82" s="1"/>
      <c r="AE82" s="1"/>
      <c r="AF82" s="88"/>
    </row>
    <row r="83" spans="1:32" ht="18" customHeight="1">
      <c r="A83" s="2"/>
      <c r="B83" s="1"/>
      <c r="C83" s="1"/>
      <c r="D83" s="1"/>
      <c r="E83" s="1"/>
      <c r="F83" s="1"/>
      <c r="G83" s="1"/>
      <c r="H83" s="1"/>
      <c r="I83" s="1"/>
      <c r="J83" s="1"/>
      <c r="K83" s="1"/>
      <c r="L83" s="1"/>
      <c r="M83" s="1"/>
      <c r="N83" s="240" t="s">
        <v>16</v>
      </c>
      <c r="O83" s="240"/>
      <c r="P83" s="238">
        <v>0.1</v>
      </c>
      <c r="Q83" s="238"/>
      <c r="R83" s="9"/>
      <c r="S83" s="9"/>
      <c r="T83" s="1"/>
      <c r="U83" s="1"/>
      <c r="V83" s="1"/>
      <c r="W83" s="1"/>
      <c r="X83" s="1"/>
      <c r="Y83" s="1"/>
      <c r="Z83" s="1"/>
      <c r="AA83" s="1"/>
      <c r="AB83" s="1"/>
      <c r="AC83" s="1"/>
      <c r="AD83" s="1"/>
      <c r="AE83" s="1"/>
      <c r="AF83" s="88"/>
    </row>
    <row r="84" spans="1:32" ht="18" customHeight="1">
      <c r="A84" s="2"/>
      <c r="B84" s="1"/>
      <c r="C84" s="1"/>
      <c r="D84" s="1"/>
      <c r="E84" s="1"/>
      <c r="F84" s="1"/>
      <c r="G84" s="1"/>
      <c r="H84" s="1"/>
      <c r="I84" s="1"/>
      <c r="J84" s="1"/>
      <c r="K84" s="1"/>
      <c r="L84" s="1"/>
      <c r="M84" s="1"/>
      <c r="N84" s="240" t="s">
        <v>17</v>
      </c>
      <c r="O84" s="240"/>
      <c r="P84" s="239">
        <v>0.1875</v>
      </c>
      <c r="Q84" s="239"/>
      <c r="R84" s="8"/>
      <c r="S84" s="8"/>
      <c r="T84" s="1"/>
      <c r="U84" s="1"/>
      <c r="V84" s="1"/>
      <c r="W84" s="1"/>
      <c r="X84" s="1"/>
      <c r="Y84" s="1"/>
      <c r="Z84" s="1"/>
      <c r="AA84" s="1"/>
      <c r="AB84" s="1"/>
      <c r="AC84" s="1"/>
      <c r="AD84" s="1"/>
      <c r="AE84" s="1"/>
      <c r="AF84" s="88"/>
    </row>
    <row r="85" spans="1:32" ht="18" customHeight="1">
      <c r="A85" s="2"/>
      <c r="B85" s="1"/>
      <c r="C85" s="1"/>
      <c r="D85" s="1"/>
      <c r="E85" s="1"/>
      <c r="F85" s="1"/>
      <c r="G85" s="1"/>
      <c r="H85" s="1"/>
      <c r="I85" s="1"/>
      <c r="J85" s="1"/>
      <c r="K85" s="1"/>
      <c r="L85" s="1"/>
      <c r="M85" s="1"/>
      <c r="N85" s="240" t="s">
        <v>35</v>
      </c>
      <c r="O85" s="240"/>
      <c r="P85" s="250" t="s">
        <v>36</v>
      </c>
      <c r="Q85" s="250"/>
      <c r="R85" s="5"/>
      <c r="S85" s="5"/>
      <c r="T85" s="1"/>
      <c r="U85" s="1"/>
      <c r="V85" s="1"/>
      <c r="W85" s="1"/>
      <c r="X85" s="1"/>
      <c r="Y85" s="1"/>
      <c r="Z85" s="1"/>
      <c r="AA85" s="1"/>
      <c r="AB85" s="1"/>
      <c r="AC85" s="1"/>
      <c r="AD85" s="1"/>
      <c r="AE85" s="1"/>
      <c r="AF85" s="88"/>
    </row>
    <row r="86" spans="1:32" ht="18" customHeight="1"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88"/>
    </row>
    <row r="87" spans="1:32" ht="18" customHeight="1" thickBot="1">
      <c r="A87" s="85"/>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7"/>
    </row>
    <row r="88" spans="1:32" ht="18" customHeight="1" thickBot="1">
      <c r="A88" s="2"/>
      <c r="B88" s="1"/>
      <c r="C88" s="1"/>
      <c r="D88" s="1"/>
      <c r="E88" s="1"/>
      <c r="F88" s="1"/>
      <c r="G88" s="1"/>
      <c r="H88" s="1"/>
      <c r="I88" s="1"/>
      <c r="J88" s="1"/>
      <c r="K88" s="1"/>
      <c r="L88" s="1"/>
      <c r="M88" s="248" t="s">
        <v>60</v>
      </c>
      <c r="N88" s="248"/>
      <c r="O88" s="248"/>
      <c r="P88" s="248"/>
      <c r="Q88" s="248"/>
      <c r="R88" s="248"/>
      <c r="S88" s="248"/>
      <c r="T88" s="248"/>
      <c r="U88" s="248"/>
      <c r="V88" s="1"/>
      <c r="W88" s="1"/>
      <c r="X88" s="1"/>
      <c r="Y88" s="259">
        <f>'Config.'!$D$12</f>
        <v>36</v>
      </c>
      <c r="Z88" s="246"/>
      <c r="AA88" s="101" t="s">
        <v>85</v>
      </c>
      <c r="AB88" s="1"/>
      <c r="AC88" s="98">
        <f>'Config.'!$D$12+1.25</f>
        <v>37.25</v>
      </c>
      <c r="AD88" s="99" t="s">
        <v>83</v>
      </c>
      <c r="AE88" s="1"/>
      <c r="AF88" s="88"/>
    </row>
    <row r="89" spans="1:32" ht="13.5" customHeight="1" thickBot="1">
      <c r="A89" s="2"/>
      <c r="B89" s="1"/>
      <c r="C89" s="1"/>
      <c r="D89" s="1"/>
      <c r="E89" s="1"/>
      <c r="F89" s="1"/>
      <c r="G89" s="1"/>
      <c r="H89" s="1"/>
      <c r="I89" s="1"/>
      <c r="J89" s="1"/>
      <c r="K89" s="1"/>
      <c r="L89" s="1"/>
      <c r="M89" s="105"/>
      <c r="N89" s="89"/>
      <c r="O89" s="89"/>
      <c r="P89" s="255">
        <f>P3</f>
        <v>35.8125</v>
      </c>
      <c r="Q89" s="256"/>
      <c r="R89" s="90"/>
      <c r="S89" s="90"/>
      <c r="T89" s="89"/>
      <c r="U89" s="10"/>
      <c r="V89" s="1"/>
      <c r="W89" s="1"/>
      <c r="X89" s="1"/>
      <c r="Y89" s="249">
        <f>'Config.'!$D$13</f>
        <v>84.1875</v>
      </c>
      <c r="Z89" s="246"/>
      <c r="AA89" s="18" t="s">
        <v>82</v>
      </c>
      <c r="AB89" s="1"/>
      <c r="AC89" s="98">
        <f>Y89+13/16</f>
        <v>85</v>
      </c>
      <c r="AD89" s="99" t="s">
        <v>84</v>
      </c>
      <c r="AE89" s="1"/>
      <c r="AF89" s="88"/>
    </row>
    <row r="90" spans="1:32" ht="12.75" customHeight="1" thickBot="1">
      <c r="A90" s="2"/>
      <c r="B90" s="1"/>
      <c r="C90" s="1"/>
      <c r="D90" s="1"/>
      <c r="E90" s="1"/>
      <c r="F90" s="1"/>
      <c r="G90" s="1"/>
      <c r="H90" s="1"/>
      <c r="I90" s="1"/>
      <c r="J90" s="1"/>
      <c r="K90" s="1"/>
      <c r="L90" s="1"/>
      <c r="M90" s="105"/>
      <c r="N90" s="89"/>
      <c r="O90" s="89"/>
      <c r="P90" s="257"/>
      <c r="Q90" s="258"/>
      <c r="R90" s="107"/>
      <c r="S90" s="90"/>
      <c r="T90" s="89"/>
      <c r="U90" s="10"/>
      <c r="V90" s="1"/>
      <c r="W90" s="1"/>
      <c r="X90" s="1"/>
      <c r="Y90" s="249">
        <f>'Config.'!$D$14</f>
        <v>0.75</v>
      </c>
      <c r="Z90" s="246"/>
      <c r="AA90" s="18" t="s">
        <v>81</v>
      </c>
      <c r="AB90" s="1"/>
      <c r="AE90" s="1"/>
      <c r="AF90" s="88"/>
    </row>
    <row r="91" spans="1:32" ht="3" customHeight="1" thickBot="1">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88"/>
    </row>
    <row r="92" spans="1:32" ht="18" customHeight="1" thickBot="1" thickTop="1">
      <c r="A92" s="100"/>
      <c r="B92" s="3"/>
      <c r="C92" s="3"/>
      <c r="D92" s="3"/>
      <c r="E92" s="3"/>
      <c r="F92" s="3"/>
      <c r="G92" s="3"/>
      <c r="H92" s="3"/>
      <c r="I92" s="1"/>
      <c r="J92" s="114"/>
      <c r="K92" s="116"/>
      <c r="L92" s="1"/>
      <c r="M92" s="114"/>
      <c r="N92" s="115"/>
      <c r="O92" s="115"/>
      <c r="P92" s="115"/>
      <c r="Q92" s="115"/>
      <c r="R92" s="115"/>
      <c r="S92" s="115"/>
      <c r="T92" s="115"/>
      <c r="U92" s="116"/>
      <c r="V92" s="1"/>
      <c r="W92" s="3"/>
      <c r="X92" s="3"/>
      <c r="Y92" s="3"/>
      <c r="Z92" s="3"/>
      <c r="AA92" s="1"/>
      <c r="AB92" s="1"/>
      <c r="AC92" s="1"/>
      <c r="AD92" s="1"/>
      <c r="AE92" s="1"/>
      <c r="AF92" s="88"/>
    </row>
    <row r="93" spans="1:32" ht="18" customHeight="1" thickBot="1">
      <c r="A93" s="2"/>
      <c r="B93" s="1"/>
      <c r="C93" s="1"/>
      <c r="D93" s="1"/>
      <c r="E93" s="1"/>
      <c r="F93" s="1"/>
      <c r="G93" s="251">
        <f>'Config.'!M37</f>
        <v>10</v>
      </c>
      <c r="H93" s="252"/>
      <c r="I93" s="1"/>
      <c r="J93" s="118"/>
      <c r="K93" s="117"/>
      <c r="L93" s="1"/>
      <c r="M93" s="253">
        <f>'Config.'!AF37</f>
        <v>8.25</v>
      </c>
      <c r="N93" s="254"/>
      <c r="O93" s="113"/>
      <c r="P93" s="113"/>
      <c r="Q93" s="113"/>
      <c r="R93" s="113"/>
      <c r="S93" s="113"/>
      <c r="T93" s="113"/>
      <c r="U93" s="117"/>
      <c r="V93" s="1"/>
      <c r="W93" s="1"/>
      <c r="X93" s="1"/>
      <c r="Y93" s="1"/>
      <c r="Z93" s="1"/>
      <c r="AA93" s="1"/>
      <c r="AB93" s="1"/>
      <c r="AC93" s="1"/>
      <c r="AD93" s="1"/>
      <c r="AE93" s="1"/>
      <c r="AF93" s="88"/>
    </row>
    <row r="94" spans="1:32" ht="18" customHeight="1" thickBot="1">
      <c r="A94" s="2"/>
      <c r="B94" s="1"/>
      <c r="C94" s="1"/>
      <c r="D94" s="1"/>
      <c r="E94" s="1"/>
      <c r="F94" s="1"/>
      <c r="G94" s="92"/>
      <c r="H94" s="92"/>
      <c r="I94" s="1"/>
      <c r="J94" s="118"/>
      <c r="K94" s="117"/>
      <c r="L94" s="1"/>
      <c r="M94" s="118"/>
      <c r="N94" s="113"/>
      <c r="O94" s="113"/>
      <c r="P94" s="113"/>
      <c r="Q94" s="113"/>
      <c r="R94" s="113"/>
      <c r="S94" s="113"/>
      <c r="T94" s="113"/>
      <c r="U94" s="117"/>
      <c r="V94" s="1"/>
      <c r="W94" s="1"/>
      <c r="X94" s="1"/>
      <c r="Y94" s="1"/>
      <c r="Z94" s="1"/>
      <c r="AA94" s="1"/>
      <c r="AB94" s="1"/>
      <c r="AC94" s="1"/>
      <c r="AD94" s="1" t="s">
        <v>47</v>
      </c>
      <c r="AE94" s="1"/>
      <c r="AF94" s="88"/>
    </row>
    <row r="95" spans="1:32" ht="18" customHeight="1">
      <c r="A95" s="2"/>
      <c r="B95" s="1"/>
      <c r="C95" s="1"/>
      <c r="D95" s="1"/>
      <c r="E95" s="1"/>
      <c r="F95" s="1"/>
      <c r="G95" s="4"/>
      <c r="H95" s="1"/>
      <c r="I95" s="1"/>
      <c r="J95" s="118"/>
      <c r="K95" s="6"/>
      <c r="L95" s="1"/>
      <c r="M95" s="119"/>
      <c r="N95" s="120"/>
      <c r="O95" s="113"/>
      <c r="P95" s="113"/>
      <c r="Q95" s="113"/>
      <c r="R95" s="113"/>
      <c r="S95" s="113"/>
      <c r="T95" s="113"/>
      <c r="U95" s="117"/>
      <c r="V95" s="1"/>
      <c r="W95" s="1"/>
      <c r="X95" s="1"/>
      <c r="Y95" s="1"/>
      <c r="Z95" s="1"/>
      <c r="AA95" s="1"/>
      <c r="AB95" s="1"/>
      <c r="AC95" s="1"/>
      <c r="AD95" s="1"/>
      <c r="AE95" s="1"/>
      <c r="AF95" s="88"/>
    </row>
    <row r="96" spans="1:32" ht="18" customHeight="1" thickBot="1">
      <c r="A96" s="2"/>
      <c r="B96" s="1"/>
      <c r="C96" s="1"/>
      <c r="D96" s="1"/>
      <c r="E96" s="1"/>
      <c r="F96" s="1"/>
      <c r="G96" s="3"/>
      <c r="H96" s="3"/>
      <c r="I96" s="1"/>
      <c r="J96" s="118"/>
      <c r="K96" s="7"/>
      <c r="L96" s="84"/>
      <c r="M96" s="118"/>
      <c r="N96" s="113"/>
      <c r="O96" s="113"/>
      <c r="P96" s="113"/>
      <c r="Q96" s="113"/>
      <c r="R96" s="113"/>
      <c r="S96" s="113"/>
      <c r="T96" s="113"/>
      <c r="U96" s="117"/>
      <c r="V96" s="1"/>
      <c r="W96" s="1"/>
      <c r="X96" s="1"/>
      <c r="Y96" s="1"/>
      <c r="Z96" s="1"/>
      <c r="AA96" s="1"/>
      <c r="AB96" s="1"/>
      <c r="AC96" s="1"/>
      <c r="AD96" s="1"/>
      <c r="AE96" s="1"/>
      <c r="AF96" s="88"/>
    </row>
    <row r="97" spans="1:32" ht="18" customHeight="1" thickBot="1">
      <c r="A97" s="2"/>
      <c r="B97" s="1"/>
      <c r="C97" s="1"/>
      <c r="D97" s="1"/>
      <c r="E97" s="249">
        <f>'Config.'!N37</f>
        <v>31.25</v>
      </c>
      <c r="F97" s="246"/>
      <c r="G97" s="1"/>
      <c r="H97" s="1"/>
      <c r="I97" s="1"/>
      <c r="J97" s="118"/>
      <c r="K97" s="117"/>
      <c r="L97" s="93"/>
      <c r="M97" s="118"/>
      <c r="N97" s="113"/>
      <c r="O97" s="253">
        <f>'Config.'!AG37</f>
        <v>29.5</v>
      </c>
      <c r="P97" s="254"/>
      <c r="Q97" s="113"/>
      <c r="R97" s="113"/>
      <c r="S97" s="113"/>
      <c r="T97" s="113"/>
      <c r="U97" s="117"/>
      <c r="V97" s="1"/>
      <c r="W97" s="1"/>
      <c r="X97" s="1"/>
      <c r="Y97" s="1"/>
      <c r="Z97" s="1"/>
      <c r="AA97" s="1"/>
      <c r="AB97" s="1"/>
      <c r="AC97" s="1"/>
      <c r="AD97" s="1"/>
      <c r="AE97" s="1"/>
      <c r="AF97" s="88"/>
    </row>
    <row r="98" spans="1:32" ht="18" customHeight="1">
      <c r="A98" s="2"/>
      <c r="B98" s="1"/>
      <c r="C98" s="1"/>
      <c r="D98" s="1"/>
      <c r="E98" s="1"/>
      <c r="F98" s="1"/>
      <c r="G98" s="1"/>
      <c r="H98" s="1"/>
      <c r="I98" s="1"/>
      <c r="J98" s="118"/>
      <c r="K98" s="117"/>
      <c r="L98" s="93"/>
      <c r="M98" s="118"/>
      <c r="N98" s="113"/>
      <c r="O98" s="113"/>
      <c r="P98" s="113"/>
      <c r="Q98" s="113"/>
      <c r="R98" s="113"/>
      <c r="S98" s="113"/>
      <c r="T98" s="113"/>
      <c r="U98" s="117"/>
      <c r="V98" s="1"/>
      <c r="W98" s="1"/>
      <c r="X98" s="1"/>
      <c r="Y98" s="1"/>
      <c r="Z98" s="1"/>
      <c r="AA98" s="1"/>
      <c r="AB98" s="1"/>
      <c r="AC98" s="1"/>
      <c r="AD98" s="1"/>
      <c r="AE98" s="1"/>
      <c r="AF98" s="88"/>
    </row>
    <row r="99" spans="1:32" ht="18" customHeight="1" thickBot="1">
      <c r="A99" s="2"/>
      <c r="B99" s="1"/>
      <c r="C99" s="1"/>
      <c r="D99" s="1"/>
      <c r="E99" s="1"/>
      <c r="F99" s="1"/>
      <c r="G99" s="1"/>
      <c r="H99" s="1"/>
      <c r="I99" s="1"/>
      <c r="J99" s="118"/>
      <c r="K99" s="117"/>
      <c r="L99" s="93"/>
      <c r="M99" s="118"/>
      <c r="N99" s="113"/>
      <c r="O99" s="113"/>
      <c r="P99" s="113"/>
      <c r="Q99" s="113"/>
      <c r="R99" s="113"/>
      <c r="S99" s="113"/>
      <c r="T99" s="113"/>
      <c r="U99" s="117"/>
      <c r="V99" s="1"/>
      <c r="W99" s="1"/>
      <c r="X99" s="1"/>
      <c r="Y99" s="1"/>
      <c r="Z99" s="1"/>
      <c r="AA99" s="1"/>
      <c r="AB99" s="1"/>
      <c r="AC99" s="1"/>
      <c r="AD99" s="1"/>
      <c r="AE99" s="1"/>
      <c r="AF99" s="88"/>
    </row>
    <row r="100" spans="1:32" ht="18" customHeight="1" thickBot="1">
      <c r="A100" s="2"/>
      <c r="B100" s="1"/>
      <c r="C100" s="1"/>
      <c r="D100" s="1"/>
      <c r="E100" s="1"/>
      <c r="F100" s="1"/>
      <c r="G100" s="1"/>
      <c r="H100" s="1"/>
      <c r="I100" s="1"/>
      <c r="J100" s="118"/>
      <c r="K100" s="117"/>
      <c r="L100" s="93"/>
      <c r="M100" s="118"/>
      <c r="N100" s="113"/>
      <c r="O100" s="113"/>
      <c r="P100" s="113"/>
      <c r="Q100" s="113"/>
      <c r="R100" s="113"/>
      <c r="S100" s="113"/>
      <c r="T100" s="113"/>
      <c r="U100" s="117"/>
      <c r="V100" s="1"/>
      <c r="W100" s="249">
        <f>'Config.'!U37</f>
        <v>44</v>
      </c>
      <c r="X100" s="246"/>
      <c r="Y100" s="1"/>
      <c r="Z100" s="1"/>
      <c r="AA100" s="1"/>
      <c r="AB100" s="1"/>
      <c r="AC100" s="1"/>
      <c r="AD100" s="1"/>
      <c r="AE100" s="1"/>
      <c r="AF100" s="88"/>
    </row>
    <row r="101" spans="1:32" ht="18" customHeight="1">
      <c r="A101" s="2"/>
      <c r="B101" s="1"/>
      <c r="C101" s="1"/>
      <c r="D101" s="1"/>
      <c r="E101" s="1"/>
      <c r="F101" s="1"/>
      <c r="G101" s="1"/>
      <c r="H101" s="1"/>
      <c r="I101" s="1"/>
      <c r="J101" s="118"/>
      <c r="K101" s="117"/>
      <c r="L101" s="93"/>
      <c r="M101" s="118"/>
      <c r="N101" s="113"/>
      <c r="O101" s="113"/>
      <c r="P101" s="113"/>
      <c r="Q101" s="113"/>
      <c r="R101" s="113"/>
      <c r="S101" s="113"/>
      <c r="T101" s="113"/>
      <c r="U101" s="117"/>
      <c r="V101" s="1"/>
      <c r="W101" s="1"/>
      <c r="X101" s="1"/>
      <c r="Y101" s="1"/>
      <c r="Z101" s="1"/>
      <c r="AA101" s="1"/>
      <c r="AB101" s="1"/>
      <c r="AC101" s="1"/>
      <c r="AD101" s="1"/>
      <c r="AE101" s="1"/>
      <c r="AF101" s="88"/>
    </row>
    <row r="102" spans="1:32" ht="18" customHeight="1" thickBot="1">
      <c r="A102" s="2"/>
      <c r="B102" s="1"/>
      <c r="C102" s="1"/>
      <c r="D102" s="1"/>
      <c r="E102" s="1"/>
      <c r="F102" s="1"/>
      <c r="G102" s="1"/>
      <c r="H102" s="1"/>
      <c r="I102" s="1"/>
      <c r="J102" s="118"/>
      <c r="K102" s="117"/>
      <c r="L102" s="93"/>
      <c r="M102" s="118"/>
      <c r="N102" s="113"/>
      <c r="O102" s="113"/>
      <c r="P102" s="113"/>
      <c r="Q102" s="113"/>
      <c r="R102" s="113"/>
      <c r="S102" s="113"/>
      <c r="T102" s="113"/>
      <c r="U102" s="117"/>
      <c r="V102" s="1"/>
      <c r="W102" s="1"/>
      <c r="X102" s="1"/>
      <c r="Y102" s="1"/>
      <c r="Z102" s="1"/>
      <c r="AA102" s="1"/>
      <c r="AB102" s="1"/>
      <c r="AC102" s="1"/>
      <c r="AD102" s="1"/>
      <c r="AE102" s="1"/>
      <c r="AF102" s="88"/>
    </row>
    <row r="103" spans="1:32" ht="18" customHeight="1">
      <c r="A103" s="2"/>
      <c r="B103" s="1"/>
      <c r="C103" s="1"/>
      <c r="D103" s="1"/>
      <c r="E103" s="1"/>
      <c r="F103" s="1"/>
      <c r="G103" s="1"/>
      <c r="H103" s="1"/>
      <c r="I103" s="1"/>
      <c r="J103" s="118"/>
      <c r="K103" s="81"/>
      <c r="L103" s="93"/>
      <c r="M103" s="119"/>
      <c r="N103" s="120"/>
      <c r="O103" s="120"/>
      <c r="P103" s="120"/>
      <c r="Q103" s="113"/>
      <c r="R103" s="113"/>
      <c r="S103" s="113"/>
      <c r="T103" s="113"/>
      <c r="U103" s="117"/>
      <c r="V103" s="1"/>
      <c r="W103" s="1"/>
      <c r="X103" s="1"/>
      <c r="Y103" s="1"/>
      <c r="Z103" s="1"/>
      <c r="AA103" s="1"/>
      <c r="AB103" s="1"/>
      <c r="AC103" s="1"/>
      <c r="AD103" s="1"/>
      <c r="AE103" s="1"/>
      <c r="AF103" s="88"/>
    </row>
    <row r="104" spans="1:32" ht="18" customHeight="1" thickBot="1">
      <c r="A104" s="2"/>
      <c r="B104" s="1"/>
      <c r="C104" s="1"/>
      <c r="D104" s="1"/>
      <c r="E104" s="3"/>
      <c r="F104" s="3"/>
      <c r="G104" s="3"/>
      <c r="H104" s="3"/>
      <c r="I104" s="1"/>
      <c r="J104" s="118"/>
      <c r="K104" s="111"/>
      <c r="L104" s="93"/>
      <c r="M104" s="118"/>
      <c r="N104" s="113"/>
      <c r="O104" s="113"/>
      <c r="P104" s="113"/>
      <c r="Q104" s="113"/>
      <c r="R104" s="113"/>
      <c r="S104" s="113"/>
      <c r="T104" s="113"/>
      <c r="U104" s="117"/>
      <c r="V104" s="1"/>
      <c r="W104" s="1"/>
      <c r="X104" s="1"/>
      <c r="Y104" s="1"/>
      <c r="Z104" s="1"/>
      <c r="AA104" s="1"/>
      <c r="AB104" s="1"/>
      <c r="AC104" s="1"/>
      <c r="AD104" s="1"/>
      <c r="AE104" s="1"/>
      <c r="AF104" s="88"/>
    </row>
    <row r="105" spans="1:32" ht="18" customHeight="1" thickBot="1">
      <c r="A105" s="2"/>
      <c r="B105" s="1"/>
      <c r="C105" s="1"/>
      <c r="D105" s="1"/>
      <c r="E105" s="82"/>
      <c r="F105" s="82"/>
      <c r="G105" s="1"/>
      <c r="H105" s="1"/>
      <c r="I105" s="1"/>
      <c r="J105" s="118"/>
      <c r="K105" s="117"/>
      <c r="L105" s="93"/>
      <c r="M105" s="118"/>
      <c r="N105" s="113"/>
      <c r="O105" s="128"/>
      <c r="P105" s="129"/>
      <c r="Q105" s="113"/>
      <c r="R105" s="113"/>
      <c r="S105" s="113"/>
      <c r="T105" s="113"/>
      <c r="U105" s="117"/>
      <c r="V105" s="1"/>
      <c r="W105" s="1"/>
      <c r="X105" s="1"/>
      <c r="Y105" s="1"/>
      <c r="Z105" s="1"/>
      <c r="AA105" s="1"/>
      <c r="AB105" s="1"/>
      <c r="AC105" s="1"/>
      <c r="AD105" s="1"/>
      <c r="AE105" s="1"/>
      <c r="AF105" s="88"/>
    </row>
    <row r="106" spans="1:32" ht="18" customHeight="1" thickBot="1">
      <c r="A106" s="2"/>
      <c r="B106" s="1"/>
      <c r="C106" s="249">
        <f>'Config.'!O37</f>
        <v>52.75</v>
      </c>
      <c r="D106" s="246"/>
      <c r="E106" s="1"/>
      <c r="F106" s="1"/>
      <c r="G106" s="1"/>
      <c r="H106" s="1"/>
      <c r="I106" s="1"/>
      <c r="J106" s="118"/>
      <c r="K106" s="117"/>
      <c r="L106" s="1"/>
      <c r="M106" s="118"/>
      <c r="N106" s="113"/>
      <c r="O106" s="129"/>
      <c r="P106" s="129"/>
      <c r="Q106" s="262">
        <f>'Config.'!AH37</f>
        <v>51</v>
      </c>
      <c r="R106" s="254"/>
      <c r="S106" s="113"/>
      <c r="T106" s="113"/>
      <c r="U106" s="117"/>
      <c r="V106" s="1"/>
      <c r="W106" s="1"/>
      <c r="X106" s="1"/>
      <c r="Y106" s="1"/>
      <c r="Z106" s="1"/>
      <c r="AA106" s="1"/>
      <c r="AB106" s="1"/>
      <c r="AC106" s="1"/>
      <c r="AD106" s="1"/>
      <c r="AE106" s="1"/>
      <c r="AF106" s="88"/>
    </row>
    <row r="107" spans="1:32" ht="18" customHeight="1">
      <c r="A107" s="2"/>
      <c r="B107" s="1"/>
      <c r="C107" s="1"/>
      <c r="D107" s="1"/>
      <c r="E107" s="1"/>
      <c r="F107" s="1"/>
      <c r="G107" s="1"/>
      <c r="H107" s="1"/>
      <c r="I107" s="1"/>
      <c r="J107" s="118"/>
      <c r="K107" s="117"/>
      <c r="L107" s="1"/>
      <c r="M107" s="118"/>
      <c r="N107" s="113"/>
      <c r="O107" s="113"/>
      <c r="P107" s="113"/>
      <c r="Q107" s="113"/>
      <c r="R107" s="113"/>
      <c r="S107" s="113"/>
      <c r="T107" s="113"/>
      <c r="U107" s="117"/>
      <c r="V107" s="1"/>
      <c r="W107" s="1"/>
      <c r="X107" s="1"/>
      <c r="Y107" s="1"/>
      <c r="Z107" s="1"/>
      <c r="AA107" s="1"/>
      <c r="AB107" s="1"/>
      <c r="AC107" s="1"/>
      <c r="AD107" s="1"/>
      <c r="AE107" s="1"/>
      <c r="AF107" s="88"/>
    </row>
    <row r="108" spans="1:32" ht="18" customHeight="1">
      <c r="A108" s="2"/>
      <c r="B108" s="1"/>
      <c r="C108" s="1"/>
      <c r="D108" s="1"/>
      <c r="E108" s="1"/>
      <c r="F108" s="1"/>
      <c r="G108" s="1"/>
      <c r="H108" s="1"/>
      <c r="I108" s="1"/>
      <c r="J108" s="118"/>
      <c r="K108" s="117"/>
      <c r="L108" s="1"/>
      <c r="M108" s="118"/>
      <c r="N108" s="113"/>
      <c r="O108" s="113"/>
      <c r="P108" s="113"/>
      <c r="Q108" s="113"/>
      <c r="R108" s="113"/>
      <c r="S108" s="113"/>
      <c r="T108" s="247" t="s">
        <v>32</v>
      </c>
      <c r="U108" s="126"/>
      <c r="V108" s="4"/>
      <c r="W108" s="4"/>
      <c r="X108" s="4"/>
      <c r="Y108" s="1"/>
      <c r="Z108" s="1"/>
      <c r="AA108" s="1"/>
      <c r="AB108" s="1"/>
      <c r="AC108" s="1"/>
      <c r="AD108" s="1"/>
      <c r="AE108" s="1"/>
      <c r="AF108" s="88"/>
    </row>
    <row r="109" spans="1:32" ht="18" customHeight="1" thickBot="1">
      <c r="A109" s="2"/>
      <c r="B109" s="1"/>
      <c r="C109" s="1"/>
      <c r="D109" s="1"/>
      <c r="E109" s="1"/>
      <c r="F109" s="1"/>
      <c r="G109" s="1"/>
      <c r="H109" s="1"/>
      <c r="I109" s="1"/>
      <c r="J109" s="118"/>
      <c r="K109" s="117"/>
      <c r="L109" s="1"/>
      <c r="M109" s="118"/>
      <c r="N109" s="113"/>
      <c r="O109" s="113"/>
      <c r="P109" s="113"/>
      <c r="Q109" s="113"/>
      <c r="R109" s="113"/>
      <c r="S109" s="113"/>
      <c r="T109" s="247"/>
      <c r="U109" s="117"/>
      <c r="V109" s="1"/>
      <c r="W109" s="1"/>
      <c r="X109" s="1"/>
      <c r="Y109" s="1"/>
      <c r="Z109" s="1"/>
      <c r="AA109" s="1"/>
      <c r="AB109" s="1"/>
      <c r="AC109" s="1"/>
      <c r="AD109" s="1"/>
      <c r="AE109" s="1"/>
      <c r="AF109" s="88"/>
    </row>
    <row r="110" spans="1:32" ht="18" customHeight="1" thickBot="1">
      <c r="A110" s="2"/>
      <c r="B110" s="1"/>
      <c r="C110" s="1"/>
      <c r="D110" s="1"/>
      <c r="E110" s="1"/>
      <c r="F110" s="1"/>
      <c r="G110" s="1"/>
      <c r="H110" s="1"/>
      <c r="I110" s="1"/>
      <c r="J110" s="118"/>
      <c r="K110" s="117"/>
      <c r="L110" s="1"/>
      <c r="M110" s="118"/>
      <c r="N110" s="113"/>
      <c r="O110" s="113"/>
      <c r="P110" s="113"/>
      <c r="Q110" s="113"/>
      <c r="R110" s="113"/>
      <c r="S110" s="113"/>
      <c r="T110" s="113"/>
      <c r="U110" s="117"/>
      <c r="V110" s="1"/>
      <c r="W110" s="1"/>
      <c r="X110" s="1"/>
      <c r="Y110" s="245">
        <f>'Config.'!T37</f>
        <v>83.34375</v>
      </c>
      <c r="Z110" s="246"/>
      <c r="AA110" s="94" t="s">
        <v>43</v>
      </c>
      <c r="AB110" s="1"/>
      <c r="AC110" s="1"/>
      <c r="AD110" s="1"/>
      <c r="AE110" s="1"/>
      <c r="AF110" s="88"/>
    </row>
    <row r="111" spans="1:32" ht="18" customHeight="1">
      <c r="A111" s="2"/>
      <c r="B111" s="1"/>
      <c r="C111" s="1"/>
      <c r="D111" s="1"/>
      <c r="E111" s="1"/>
      <c r="F111" s="1"/>
      <c r="G111" s="1"/>
      <c r="H111" s="1"/>
      <c r="I111" s="1"/>
      <c r="J111" s="118"/>
      <c r="K111" s="81"/>
      <c r="L111" s="1"/>
      <c r="M111" s="119"/>
      <c r="N111" s="120"/>
      <c r="O111" s="120"/>
      <c r="P111" s="120"/>
      <c r="Q111" s="120"/>
      <c r="R111" s="120"/>
      <c r="S111" s="113"/>
      <c r="T111" s="113"/>
      <c r="U111" s="117"/>
      <c r="V111" s="1"/>
      <c r="W111" s="1"/>
      <c r="X111" s="1"/>
      <c r="Y111" s="1"/>
      <c r="Z111" s="1"/>
      <c r="AA111" s="1"/>
      <c r="AB111" s="1"/>
      <c r="AC111" s="1"/>
      <c r="AD111" s="1"/>
      <c r="AE111" s="1"/>
      <c r="AF111" s="88"/>
    </row>
    <row r="112" spans="1:32" ht="18" customHeight="1" thickBot="1">
      <c r="A112" s="2"/>
      <c r="B112" s="1"/>
      <c r="C112" s="3"/>
      <c r="D112" s="3"/>
      <c r="E112" s="3"/>
      <c r="F112" s="3"/>
      <c r="G112" s="3"/>
      <c r="H112" s="3"/>
      <c r="I112" s="1"/>
      <c r="J112" s="118"/>
      <c r="K112" s="111"/>
      <c r="L112" s="1"/>
      <c r="M112" s="118"/>
      <c r="N112" s="113"/>
      <c r="O112" s="113"/>
      <c r="P112" s="113"/>
      <c r="Q112" s="113"/>
      <c r="R112" s="113"/>
      <c r="S112" s="113"/>
      <c r="T112" s="113"/>
      <c r="U112" s="117"/>
      <c r="V112" s="1"/>
      <c r="W112" s="1"/>
      <c r="X112" s="1"/>
      <c r="Y112" s="1"/>
      <c r="Z112" s="1"/>
      <c r="AA112" s="1"/>
      <c r="AB112" s="1"/>
      <c r="AC112" s="1"/>
      <c r="AD112" s="1"/>
      <c r="AE112" s="1"/>
      <c r="AF112" s="88"/>
    </row>
    <row r="113" spans="1:32" ht="18" customHeight="1">
      <c r="A113" s="2"/>
      <c r="B113" s="1"/>
      <c r="C113" s="1"/>
      <c r="D113" s="1"/>
      <c r="E113" s="1"/>
      <c r="F113" s="1"/>
      <c r="G113" s="1"/>
      <c r="H113" s="1"/>
      <c r="I113" s="1"/>
      <c r="J113" s="118"/>
      <c r="K113" s="117"/>
      <c r="L113" s="1"/>
      <c r="M113" s="118"/>
      <c r="N113" s="113"/>
      <c r="O113" s="113"/>
      <c r="P113" s="113"/>
      <c r="Q113" s="113"/>
      <c r="R113" s="113"/>
      <c r="S113" s="113"/>
      <c r="T113" s="113"/>
      <c r="U113" s="117"/>
      <c r="V113" s="1"/>
      <c r="W113" s="1"/>
      <c r="X113" s="1"/>
      <c r="Y113" s="1"/>
      <c r="Z113" s="1"/>
      <c r="AA113" s="1"/>
      <c r="AB113" s="1"/>
      <c r="AC113" s="1"/>
      <c r="AD113" s="1"/>
      <c r="AE113" s="1"/>
      <c r="AF113" s="88"/>
    </row>
    <row r="114" spans="1:32" ht="18" customHeight="1" thickBot="1">
      <c r="A114" s="2"/>
      <c r="B114" s="1"/>
      <c r="C114" s="1"/>
      <c r="D114" s="1"/>
      <c r="E114" s="1"/>
      <c r="F114" s="1"/>
      <c r="G114" s="1"/>
      <c r="H114" s="1"/>
      <c r="I114" s="1"/>
      <c r="J114" s="118"/>
      <c r="K114" s="117"/>
      <c r="L114" s="1"/>
      <c r="M114" s="118"/>
      <c r="N114" s="113"/>
      <c r="O114" s="113"/>
      <c r="P114" s="113"/>
      <c r="Q114" s="113"/>
      <c r="R114" s="113"/>
      <c r="S114" s="113"/>
      <c r="T114" s="113"/>
      <c r="U114" s="117"/>
      <c r="V114" s="1"/>
      <c r="W114" s="1"/>
      <c r="X114" s="1"/>
      <c r="Y114" s="1"/>
      <c r="Z114" s="1"/>
      <c r="AA114" s="1"/>
      <c r="AB114" s="1"/>
      <c r="AC114" s="1"/>
      <c r="AD114" s="1"/>
      <c r="AE114" s="1"/>
      <c r="AF114" s="88"/>
    </row>
    <row r="115" spans="1:32" ht="18" customHeight="1" thickBot="1">
      <c r="A115" s="245">
        <f>'Config.'!P37</f>
        <v>74</v>
      </c>
      <c r="B115" s="246"/>
      <c r="C115" s="1"/>
      <c r="D115" s="1"/>
      <c r="E115" s="1"/>
      <c r="F115" s="1"/>
      <c r="G115" s="1"/>
      <c r="H115" s="1"/>
      <c r="I115" s="1"/>
      <c r="J115" s="118"/>
      <c r="K115" s="117"/>
      <c r="L115" s="1"/>
      <c r="M115" s="118"/>
      <c r="N115" s="113"/>
      <c r="O115" s="113"/>
      <c r="P115" s="113"/>
      <c r="Q115" s="113"/>
      <c r="R115" s="113"/>
      <c r="S115" s="262">
        <f>'Config.'!AI37</f>
        <v>72.25</v>
      </c>
      <c r="T115" s="254"/>
      <c r="U115" s="117"/>
      <c r="V115" s="1"/>
      <c r="W115" s="1"/>
      <c r="X115" s="1"/>
      <c r="Y115" s="1"/>
      <c r="Z115" s="1"/>
      <c r="AA115" s="1"/>
      <c r="AB115" s="1"/>
      <c r="AC115" s="1"/>
      <c r="AD115" s="1"/>
      <c r="AE115" s="1"/>
      <c r="AF115" s="88"/>
    </row>
    <row r="116" spans="1:32" ht="18" customHeight="1">
      <c r="A116" s="2"/>
      <c r="B116" s="1"/>
      <c r="C116" s="1"/>
      <c r="D116" s="1"/>
      <c r="E116" s="1"/>
      <c r="F116" s="1"/>
      <c r="G116" s="1"/>
      <c r="H116" s="1"/>
      <c r="I116" s="1"/>
      <c r="J116" s="118"/>
      <c r="K116" s="117"/>
      <c r="L116" s="1"/>
      <c r="M116" s="118"/>
      <c r="N116" s="113"/>
      <c r="O116" s="113"/>
      <c r="P116" s="113"/>
      <c r="Q116" s="113"/>
      <c r="R116" s="113"/>
      <c r="S116" s="113"/>
      <c r="T116" s="113"/>
      <c r="U116" s="117"/>
      <c r="V116" s="1"/>
      <c r="W116" s="1"/>
      <c r="X116" s="1"/>
      <c r="Y116" s="1"/>
      <c r="Z116" s="1"/>
      <c r="AA116" s="1"/>
      <c r="AB116" s="1"/>
      <c r="AC116" s="1"/>
      <c r="AD116" s="1"/>
      <c r="AE116" s="1"/>
      <c r="AF116" s="88"/>
    </row>
    <row r="117" spans="1:32" ht="18" customHeight="1">
      <c r="A117" s="2"/>
      <c r="B117" s="1"/>
      <c r="C117" s="1"/>
      <c r="D117" s="1"/>
      <c r="E117" s="1"/>
      <c r="F117" s="1"/>
      <c r="G117" s="1"/>
      <c r="H117" s="1"/>
      <c r="I117" s="1"/>
      <c r="J117" s="118"/>
      <c r="K117" s="117"/>
      <c r="L117" s="1"/>
      <c r="M117" s="118"/>
      <c r="N117" s="113"/>
      <c r="O117" s="113"/>
      <c r="P117" s="113"/>
      <c r="Q117" s="113"/>
      <c r="R117" s="113"/>
      <c r="S117" s="113"/>
      <c r="T117" s="113"/>
      <c r="U117" s="117"/>
      <c r="V117" s="1"/>
      <c r="W117" s="1"/>
      <c r="X117" s="1"/>
      <c r="Y117" s="1"/>
      <c r="Z117" s="1"/>
      <c r="AA117" s="1"/>
      <c r="AB117" s="1"/>
      <c r="AC117" s="1"/>
      <c r="AD117" s="1"/>
      <c r="AE117" s="1"/>
      <c r="AF117" s="88"/>
    </row>
    <row r="118" spans="1:32" ht="18" customHeight="1" thickBot="1">
      <c r="A118" s="2"/>
      <c r="B118" s="1"/>
      <c r="C118" s="1"/>
      <c r="D118" s="1"/>
      <c r="E118" s="1"/>
      <c r="F118" s="1"/>
      <c r="G118" s="1"/>
      <c r="H118" s="1"/>
      <c r="I118" s="1"/>
      <c r="J118" s="118"/>
      <c r="K118" s="117"/>
      <c r="L118" s="1"/>
      <c r="M118" s="121"/>
      <c r="N118" s="122"/>
      <c r="O118" s="122"/>
      <c r="P118" s="122"/>
      <c r="Q118" s="122"/>
      <c r="R118" s="122"/>
      <c r="S118" s="122"/>
      <c r="T118" s="122"/>
      <c r="U118" s="117"/>
      <c r="V118" s="1"/>
      <c r="W118" s="1"/>
      <c r="X118" s="1"/>
      <c r="Y118" s="1"/>
      <c r="Z118" s="1"/>
      <c r="AA118" s="1"/>
      <c r="AB118" s="1"/>
      <c r="AC118" s="1"/>
      <c r="AD118" s="1"/>
      <c r="AE118" s="1"/>
      <c r="AF118" s="88"/>
    </row>
    <row r="119" spans="1:32" ht="18" customHeight="1">
      <c r="A119" s="110"/>
      <c r="B119" s="4"/>
      <c r="C119" s="4"/>
      <c r="D119" s="4"/>
      <c r="E119" s="1"/>
      <c r="F119" s="4"/>
      <c r="G119" s="1"/>
      <c r="H119" s="1"/>
      <c r="I119" s="1"/>
      <c r="J119" s="118"/>
      <c r="K119" s="6"/>
      <c r="L119" s="1"/>
      <c r="M119" s="118"/>
      <c r="N119" s="113"/>
      <c r="O119" s="113"/>
      <c r="P119" s="113"/>
      <c r="Q119" s="113"/>
      <c r="R119" s="113"/>
      <c r="S119" s="113"/>
      <c r="T119" s="113"/>
      <c r="U119" s="117"/>
      <c r="V119" s="1"/>
      <c r="W119" s="1"/>
      <c r="X119" s="1"/>
      <c r="Y119" s="1"/>
      <c r="Z119" s="1"/>
      <c r="AA119" s="1"/>
      <c r="AB119" s="1"/>
      <c r="AC119" s="1"/>
      <c r="AD119" s="1"/>
      <c r="AE119" s="1"/>
      <c r="AF119" s="88"/>
    </row>
    <row r="120" spans="1:32" ht="18" customHeight="1" thickBot="1">
      <c r="A120" s="2"/>
      <c r="B120" s="1"/>
      <c r="C120" s="1"/>
      <c r="D120" s="1"/>
      <c r="E120" s="3"/>
      <c r="F120" s="3"/>
      <c r="G120" s="3"/>
      <c r="H120" s="3"/>
      <c r="I120" s="1"/>
      <c r="J120" s="118"/>
      <c r="K120" s="7"/>
      <c r="L120" s="84"/>
      <c r="M120" s="118"/>
      <c r="N120" s="113"/>
      <c r="O120" s="113"/>
      <c r="P120" s="113"/>
      <c r="Q120" s="113"/>
      <c r="R120" s="113"/>
      <c r="S120" s="113"/>
      <c r="T120" s="113"/>
      <c r="U120" s="117"/>
      <c r="V120" s="1"/>
      <c r="W120" s="1"/>
      <c r="X120" s="1"/>
      <c r="Y120" s="1"/>
      <c r="Z120" s="1"/>
      <c r="AA120" s="1"/>
      <c r="AB120" s="1"/>
      <c r="AC120" s="1"/>
      <c r="AD120" s="1"/>
      <c r="AE120" s="1"/>
      <c r="AF120" s="88"/>
    </row>
    <row r="121" spans="1:32" ht="18" customHeight="1">
      <c r="A121" s="2"/>
      <c r="B121" s="1"/>
      <c r="C121" s="1"/>
      <c r="D121" s="1"/>
      <c r="E121" s="1"/>
      <c r="F121" s="1"/>
      <c r="G121" s="1"/>
      <c r="H121" s="1"/>
      <c r="I121" s="1"/>
      <c r="J121" s="118"/>
      <c r="K121" s="117"/>
      <c r="L121" s="1"/>
      <c r="M121" s="118"/>
      <c r="N121" s="113"/>
      <c r="O121" s="113"/>
      <c r="P121" s="113"/>
      <c r="Q121" s="113"/>
      <c r="R121" s="113"/>
      <c r="S121" s="113"/>
      <c r="T121" s="113"/>
      <c r="U121" s="117"/>
      <c r="V121" s="1"/>
      <c r="W121" s="1"/>
      <c r="X121" s="1"/>
      <c r="Y121" s="1"/>
      <c r="Z121" s="1"/>
      <c r="AA121" s="1"/>
      <c r="AB121" s="1"/>
      <c r="AC121" s="1"/>
      <c r="AD121" s="1"/>
      <c r="AE121" s="1"/>
      <c r="AF121" s="88"/>
    </row>
    <row r="122" spans="1:32" ht="18" customHeight="1" thickBot="1">
      <c r="A122" s="2"/>
      <c r="B122" s="1"/>
      <c r="C122" s="1"/>
      <c r="D122" s="1"/>
      <c r="E122" s="1"/>
      <c r="F122" s="1"/>
      <c r="G122" s="1"/>
      <c r="H122" s="1"/>
      <c r="I122" s="1"/>
      <c r="J122" s="123"/>
      <c r="K122" s="127"/>
      <c r="L122" s="1"/>
      <c r="M122" s="123"/>
      <c r="N122" s="124"/>
      <c r="O122" s="124"/>
      <c r="P122" s="124"/>
      <c r="Q122" s="124"/>
      <c r="R122" s="124"/>
      <c r="S122" s="124"/>
      <c r="T122" s="124"/>
      <c r="U122" s="127"/>
      <c r="V122" s="1"/>
      <c r="W122" s="4"/>
      <c r="X122" s="4"/>
      <c r="Y122" s="4"/>
      <c r="Z122" s="4"/>
      <c r="AA122" s="1"/>
      <c r="AB122" s="1"/>
      <c r="AC122" s="1"/>
      <c r="AD122" s="1"/>
      <c r="AE122" s="1"/>
      <c r="AF122" s="88"/>
    </row>
    <row r="123" spans="1:32" ht="7.5" customHeight="1" thickTop="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88"/>
    </row>
    <row r="124" spans="1:32" ht="18" customHeight="1">
      <c r="A124" s="2"/>
      <c r="B124" s="1"/>
      <c r="C124" s="1"/>
      <c r="D124" s="1"/>
      <c r="E124" s="1"/>
      <c r="F124" s="1"/>
      <c r="G124" s="1"/>
      <c r="H124" s="1"/>
      <c r="I124" s="1"/>
      <c r="J124" s="1"/>
      <c r="K124" s="1"/>
      <c r="L124" s="261" t="s">
        <v>44</v>
      </c>
      <c r="M124" s="261"/>
      <c r="N124" s="261"/>
      <c r="O124" s="261"/>
      <c r="P124" s="236">
        <v>3.5</v>
      </c>
      <c r="Q124" s="237"/>
      <c r="R124" s="1"/>
      <c r="S124" s="1"/>
      <c r="T124" s="1"/>
      <c r="U124" s="1"/>
      <c r="V124" s="1"/>
      <c r="W124" s="1"/>
      <c r="X124" s="1"/>
      <c r="Y124" s="1"/>
      <c r="Z124" s="1"/>
      <c r="AA124" s="1"/>
      <c r="AB124" s="1"/>
      <c r="AC124" s="1"/>
      <c r="AD124" s="1"/>
      <c r="AE124" s="1"/>
      <c r="AF124" s="88"/>
    </row>
    <row r="125" spans="1:32" ht="18" customHeight="1">
      <c r="A125" s="2"/>
      <c r="B125" s="1"/>
      <c r="C125" s="1"/>
      <c r="D125" s="1"/>
      <c r="E125" s="1"/>
      <c r="F125" s="1"/>
      <c r="G125" s="1"/>
      <c r="H125" s="1"/>
      <c r="I125" s="1"/>
      <c r="J125" s="1"/>
      <c r="K125" s="1"/>
      <c r="L125" s="1"/>
      <c r="M125" s="1"/>
      <c r="N125" s="240" t="s">
        <v>15</v>
      </c>
      <c r="O125" s="240"/>
      <c r="P125" s="241">
        <v>0.25</v>
      </c>
      <c r="Q125" s="241"/>
      <c r="R125" s="1" t="s">
        <v>18</v>
      </c>
      <c r="S125" s="8"/>
      <c r="T125" s="1"/>
      <c r="U125" s="1"/>
      <c r="V125" s="1"/>
      <c r="W125" s="1"/>
      <c r="X125" s="1"/>
      <c r="Y125" s="1"/>
      <c r="Z125" s="1"/>
      <c r="AA125" s="1"/>
      <c r="AB125" s="1"/>
      <c r="AC125" s="1"/>
      <c r="AD125" s="1"/>
      <c r="AE125" s="1"/>
      <c r="AF125" s="88"/>
    </row>
    <row r="126" spans="1:32" ht="18" customHeight="1">
      <c r="A126" s="2"/>
      <c r="B126" s="1"/>
      <c r="C126" s="1"/>
      <c r="D126" s="1"/>
      <c r="E126" s="1"/>
      <c r="F126" s="1"/>
      <c r="G126" s="1"/>
      <c r="H126" s="1"/>
      <c r="I126" s="1"/>
      <c r="J126" s="1"/>
      <c r="K126" s="1"/>
      <c r="L126" s="1"/>
      <c r="M126" s="1"/>
      <c r="N126" s="240" t="s">
        <v>16</v>
      </c>
      <c r="O126" s="240"/>
      <c r="P126" s="238">
        <v>0.123</v>
      </c>
      <c r="Q126" s="238"/>
      <c r="R126" s="9"/>
      <c r="S126" s="9"/>
      <c r="T126" s="1"/>
      <c r="U126" s="1"/>
      <c r="V126" s="1"/>
      <c r="W126" s="1"/>
      <c r="X126" s="1"/>
      <c r="Y126" s="1"/>
      <c r="Z126" s="1"/>
      <c r="AA126" s="1"/>
      <c r="AB126" s="1"/>
      <c r="AC126" s="1"/>
      <c r="AD126" s="1"/>
      <c r="AE126" s="1"/>
      <c r="AF126" s="88"/>
    </row>
    <row r="127" spans="1:32" ht="18" customHeight="1">
      <c r="A127" s="2"/>
      <c r="B127" s="1"/>
      <c r="C127" s="1"/>
      <c r="D127" s="1"/>
      <c r="E127" s="1"/>
      <c r="F127" s="1"/>
      <c r="G127" s="1"/>
      <c r="H127" s="1"/>
      <c r="I127" s="1"/>
      <c r="J127" s="1"/>
      <c r="K127" s="1"/>
      <c r="L127" s="1"/>
      <c r="M127" s="1"/>
      <c r="N127" s="240" t="s">
        <v>17</v>
      </c>
      <c r="O127" s="240"/>
      <c r="P127" s="239">
        <v>0.1875</v>
      </c>
      <c r="Q127" s="239"/>
      <c r="R127" s="8"/>
      <c r="S127" s="8"/>
      <c r="T127" s="1"/>
      <c r="U127" s="1"/>
      <c r="V127" s="1"/>
      <c r="W127" s="1"/>
      <c r="X127" s="1"/>
      <c r="Y127" s="1"/>
      <c r="Z127" s="1"/>
      <c r="AA127" s="1"/>
      <c r="AB127" s="1"/>
      <c r="AC127" s="1"/>
      <c r="AD127" s="1"/>
      <c r="AE127" s="1"/>
      <c r="AF127" s="88"/>
    </row>
    <row r="128" spans="1:32" ht="18" customHeight="1">
      <c r="A128" s="2"/>
      <c r="B128" s="1"/>
      <c r="C128" s="1"/>
      <c r="D128" s="1"/>
      <c r="E128" s="1"/>
      <c r="F128" s="1"/>
      <c r="G128" s="1"/>
      <c r="H128" s="1"/>
      <c r="I128" s="1"/>
      <c r="J128" s="1"/>
      <c r="K128" s="1"/>
      <c r="L128" s="1"/>
      <c r="M128" s="1"/>
      <c r="N128" s="240" t="s">
        <v>35</v>
      </c>
      <c r="O128" s="240"/>
      <c r="P128" s="250" t="s">
        <v>36</v>
      </c>
      <c r="Q128" s="250"/>
      <c r="R128" s="5"/>
      <c r="S128" s="5"/>
      <c r="T128" s="1"/>
      <c r="U128" s="1"/>
      <c r="V128" s="1"/>
      <c r="W128" s="1"/>
      <c r="X128" s="1"/>
      <c r="Y128" s="1"/>
      <c r="Z128" s="1"/>
      <c r="AA128" s="1"/>
      <c r="AB128" s="1"/>
      <c r="AC128" s="1"/>
      <c r="AD128" s="1"/>
      <c r="AE128" s="1"/>
      <c r="AF128" s="88"/>
    </row>
    <row r="129" spans="1:32" ht="12.7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88"/>
    </row>
    <row r="130" spans="1:32" ht="13.5" thickBot="1">
      <c r="A130" s="95"/>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7"/>
    </row>
  </sheetData>
  <sheetProtection password="E5C0" sheet="1" objects="1" scenarios="1"/>
  <mergeCells count="78">
    <mergeCell ref="M2:U2"/>
    <mergeCell ref="P3:Q4"/>
    <mergeCell ref="Y3:Z3"/>
    <mergeCell ref="Y4:Z4"/>
    <mergeCell ref="Y2:Z2"/>
    <mergeCell ref="G7:H7"/>
    <mergeCell ref="M7:N7"/>
    <mergeCell ref="E11:F11"/>
    <mergeCell ref="O11:P11"/>
    <mergeCell ref="W14:X14"/>
    <mergeCell ref="T22:T23"/>
    <mergeCell ref="Y24:Z24"/>
    <mergeCell ref="Q20:R20"/>
    <mergeCell ref="C20:D20"/>
    <mergeCell ref="L38:O38"/>
    <mergeCell ref="P38:Q38"/>
    <mergeCell ref="N39:O39"/>
    <mergeCell ref="P39:Q39"/>
    <mergeCell ref="N42:O42"/>
    <mergeCell ref="P42:Q42"/>
    <mergeCell ref="A29:B29"/>
    <mergeCell ref="S29:T29"/>
    <mergeCell ref="N40:O40"/>
    <mergeCell ref="P40:Q40"/>
    <mergeCell ref="N41:O41"/>
    <mergeCell ref="P41:Q41"/>
    <mergeCell ref="M45:U45"/>
    <mergeCell ref="P46:Q47"/>
    <mergeCell ref="Y46:Z46"/>
    <mergeCell ref="Y47:Z47"/>
    <mergeCell ref="Y45:Z45"/>
    <mergeCell ref="M88:U88"/>
    <mergeCell ref="P81:Q81"/>
    <mergeCell ref="N82:O82"/>
    <mergeCell ref="P82:Q82"/>
    <mergeCell ref="N83:O83"/>
    <mergeCell ref="Y89:Z89"/>
    <mergeCell ref="Y90:Z90"/>
    <mergeCell ref="Y88:Z88"/>
    <mergeCell ref="G50:H50"/>
    <mergeCell ref="E54:F54"/>
    <mergeCell ref="O54:P54"/>
    <mergeCell ref="W57:X57"/>
    <mergeCell ref="M50:N50"/>
    <mergeCell ref="L81:O81"/>
    <mergeCell ref="P83:Q83"/>
    <mergeCell ref="C63:D63"/>
    <mergeCell ref="Q63:R63"/>
    <mergeCell ref="T65:T66"/>
    <mergeCell ref="Y67:Z67"/>
    <mergeCell ref="A72:B72"/>
    <mergeCell ref="S72:T72"/>
    <mergeCell ref="N84:O84"/>
    <mergeCell ref="P84:Q84"/>
    <mergeCell ref="N85:O85"/>
    <mergeCell ref="P85:Q85"/>
    <mergeCell ref="G93:H93"/>
    <mergeCell ref="P89:Q90"/>
    <mergeCell ref="E97:F97"/>
    <mergeCell ref="O97:P97"/>
    <mergeCell ref="W100:X100"/>
    <mergeCell ref="M93:N93"/>
    <mergeCell ref="C106:D106"/>
    <mergeCell ref="Q106:R106"/>
    <mergeCell ref="T108:T109"/>
    <mergeCell ref="Y110:Z110"/>
    <mergeCell ref="A115:B115"/>
    <mergeCell ref="S115:T115"/>
    <mergeCell ref="L124:O124"/>
    <mergeCell ref="P124:Q124"/>
    <mergeCell ref="N128:O128"/>
    <mergeCell ref="P128:Q128"/>
    <mergeCell ref="N125:O125"/>
    <mergeCell ref="P125:Q125"/>
    <mergeCell ref="N126:O126"/>
    <mergeCell ref="P126:Q126"/>
    <mergeCell ref="N127:O127"/>
    <mergeCell ref="P127:Q127"/>
  </mergeCells>
  <printOptions/>
  <pageMargins left="0.75" right="0.75" top="1" bottom="1" header="0.5" footer="0.5"/>
  <pageSetup fitToHeight="3" horizontalDpi="600" verticalDpi="600" orientation="landscape" scale="61" r:id="rId2"/>
  <rowBreaks count="2" manualBreakCount="2">
    <brk id="43" max="255" man="1"/>
    <brk id="86" max="255" man="1"/>
  </rowBreaks>
  <drawing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A1:Y86"/>
  <sheetViews>
    <sheetView showGridLines="0" zoomScalePageLayoutView="0" workbookViewId="0" topLeftCell="A1">
      <selection activeCell="W38" sqref="W38"/>
    </sheetView>
  </sheetViews>
  <sheetFormatPr defaultColWidth="9.140625" defaultRowHeight="12.75"/>
  <cols>
    <col min="1" max="1" width="5.8515625" style="0" customWidth="1"/>
    <col min="2" max="2" width="4.57421875" style="0" customWidth="1"/>
    <col min="3" max="3" width="4.28125" style="0" customWidth="1"/>
    <col min="4" max="4" width="4.7109375" style="0" customWidth="1"/>
    <col min="5" max="5" width="0.85546875" style="0" customWidth="1"/>
    <col min="6" max="6" width="0.71875" style="0" customWidth="1"/>
    <col min="7" max="7" width="2.8515625" style="0" customWidth="1"/>
    <col min="8" max="8" width="1.57421875" style="0" customWidth="1"/>
    <col min="9" max="9" width="4.7109375" style="0" customWidth="1"/>
    <col min="10" max="10" width="4.28125" style="0" customWidth="1"/>
    <col min="11" max="11" width="5.00390625" style="0" customWidth="1"/>
    <col min="12" max="12" width="4.28125" style="0" customWidth="1"/>
    <col min="13" max="13" width="5.00390625" style="0" customWidth="1"/>
    <col min="14" max="14" width="5.28125" style="0" customWidth="1"/>
    <col min="15" max="15" width="5.8515625" style="0" customWidth="1"/>
    <col min="16" max="16" width="0.9921875" style="0" customWidth="1"/>
    <col min="17" max="17" width="4.140625" style="0" customWidth="1"/>
    <col min="18" max="18" width="4.28125" style="0" customWidth="1"/>
    <col min="19" max="19" width="5.28125" style="0" customWidth="1"/>
    <col min="20" max="20" width="5.140625" style="0" customWidth="1"/>
  </cols>
  <sheetData>
    <row r="1" spans="1:25" ht="13.5" thickBot="1">
      <c r="A1" s="85"/>
      <c r="B1" s="86"/>
      <c r="C1" s="86"/>
      <c r="D1" s="86"/>
      <c r="E1" s="86"/>
      <c r="F1" s="86"/>
      <c r="G1" s="86"/>
      <c r="H1" s="86"/>
      <c r="I1" s="86"/>
      <c r="J1" s="86"/>
      <c r="K1" s="86"/>
      <c r="L1" s="86"/>
      <c r="M1" s="86"/>
      <c r="N1" s="86"/>
      <c r="O1" s="86"/>
      <c r="P1" s="86"/>
      <c r="Q1" s="86"/>
      <c r="R1" s="86"/>
      <c r="S1" s="86"/>
      <c r="T1" s="86"/>
      <c r="U1" s="86"/>
      <c r="V1" s="86"/>
      <c r="W1" s="86"/>
      <c r="X1" s="86"/>
      <c r="Y1" s="87"/>
    </row>
    <row r="2" spans="1:25" ht="16.5" customHeight="1" thickBot="1">
      <c r="A2" s="2"/>
      <c r="B2" s="1"/>
      <c r="C2" s="1"/>
      <c r="D2" s="1"/>
      <c r="E2" s="1"/>
      <c r="F2" s="1"/>
      <c r="G2" s="1"/>
      <c r="H2" s="1"/>
      <c r="I2" s="248" t="s">
        <v>33</v>
      </c>
      <c r="J2" s="248"/>
      <c r="K2" s="248"/>
      <c r="L2" s="248"/>
      <c r="M2" s="248"/>
      <c r="N2" s="248"/>
      <c r="O2" s="248"/>
      <c r="P2" s="1"/>
      <c r="Q2" s="1"/>
      <c r="R2" s="1"/>
      <c r="S2" s="259">
        <f>'Config.'!$D$12</f>
        <v>36</v>
      </c>
      <c r="T2" s="246"/>
      <c r="U2" s="101" t="s">
        <v>85</v>
      </c>
      <c r="V2" s="1"/>
      <c r="W2" s="98">
        <f>'Config.'!$D$12+1.25</f>
        <v>37.25</v>
      </c>
      <c r="X2" s="101" t="s">
        <v>83</v>
      </c>
      <c r="Y2" s="88"/>
    </row>
    <row r="3" spans="1:25" ht="13.5" thickBot="1">
      <c r="A3" s="2"/>
      <c r="B3" s="1"/>
      <c r="C3" s="1"/>
      <c r="D3" s="1"/>
      <c r="E3" s="1"/>
      <c r="F3" s="1"/>
      <c r="G3" s="1"/>
      <c r="H3" s="1"/>
      <c r="I3" s="105"/>
      <c r="J3" s="89"/>
      <c r="K3" s="89"/>
      <c r="L3" s="255">
        <f>'Config.'!D12-0.1875</f>
        <v>35.8125</v>
      </c>
      <c r="M3" s="256"/>
      <c r="N3" s="89"/>
      <c r="O3" s="10"/>
      <c r="P3" s="1"/>
      <c r="Q3" s="1"/>
      <c r="R3" s="1"/>
      <c r="S3" s="249">
        <f>'Config.'!$D$13</f>
        <v>84.1875</v>
      </c>
      <c r="T3" s="246"/>
      <c r="U3" s="91" t="s">
        <v>82</v>
      </c>
      <c r="V3" s="1"/>
      <c r="W3" s="98">
        <f>S3+13/16</f>
        <v>85</v>
      </c>
      <c r="X3" s="101" t="s">
        <v>84</v>
      </c>
      <c r="Y3" s="88"/>
    </row>
    <row r="4" spans="1:25" ht="13.5" thickBot="1">
      <c r="A4" s="2"/>
      <c r="B4" s="1"/>
      <c r="C4" s="1"/>
      <c r="D4" s="1"/>
      <c r="E4" s="1"/>
      <c r="F4" s="1"/>
      <c r="G4" s="1"/>
      <c r="H4" s="1"/>
      <c r="I4" s="105"/>
      <c r="J4" s="89"/>
      <c r="K4" s="89"/>
      <c r="L4" s="257"/>
      <c r="M4" s="258"/>
      <c r="N4" s="89"/>
      <c r="O4" s="10"/>
      <c r="P4" s="1"/>
      <c r="Q4" s="1"/>
      <c r="R4" s="1"/>
      <c r="S4" s="249">
        <f>'Config.'!$D$14</f>
        <v>0.75</v>
      </c>
      <c r="T4" s="246"/>
      <c r="U4" s="91" t="s">
        <v>81</v>
      </c>
      <c r="V4" s="1"/>
      <c r="Y4" s="88"/>
    </row>
    <row r="5" spans="1:25" ht="3.75" customHeight="1" thickBot="1">
      <c r="A5" s="2"/>
      <c r="B5" s="1"/>
      <c r="C5" s="1"/>
      <c r="D5" s="1"/>
      <c r="E5" s="1"/>
      <c r="F5" s="1"/>
      <c r="G5" s="1"/>
      <c r="H5" s="1"/>
      <c r="I5" s="1"/>
      <c r="J5" s="1"/>
      <c r="K5" s="1"/>
      <c r="L5" s="1"/>
      <c r="M5" s="1"/>
      <c r="N5" s="1"/>
      <c r="O5" s="1"/>
      <c r="P5" s="1"/>
      <c r="Q5" s="1"/>
      <c r="R5" s="1"/>
      <c r="S5" s="1"/>
      <c r="T5" s="1"/>
      <c r="U5" s="1"/>
      <c r="V5" s="1"/>
      <c r="W5" s="1"/>
      <c r="X5" s="1"/>
      <c r="Y5" s="88"/>
    </row>
    <row r="6" spans="1:25" ht="13.5" thickBot="1">
      <c r="A6" s="100"/>
      <c r="B6" s="3"/>
      <c r="C6" s="3"/>
      <c r="D6" s="3"/>
      <c r="E6" s="1"/>
      <c r="F6" s="133"/>
      <c r="G6" s="134"/>
      <c r="H6" s="1"/>
      <c r="I6" s="133"/>
      <c r="J6" s="139"/>
      <c r="K6" s="139"/>
      <c r="L6" s="139"/>
      <c r="M6" s="139"/>
      <c r="N6" s="139"/>
      <c r="O6" s="134"/>
      <c r="P6" s="1"/>
      <c r="Q6" s="3"/>
      <c r="R6" s="3"/>
      <c r="S6" s="3"/>
      <c r="T6" s="3"/>
      <c r="U6" s="1"/>
      <c r="V6" s="1"/>
      <c r="W6" s="1"/>
      <c r="X6" s="1"/>
      <c r="Y6" s="88"/>
    </row>
    <row r="7" spans="1:25" ht="13.5" thickBot="1">
      <c r="A7" s="2"/>
      <c r="B7" s="1"/>
      <c r="C7" s="251">
        <f>'Config.'!M22</f>
        <v>10.25</v>
      </c>
      <c r="D7" s="252"/>
      <c r="E7" s="1"/>
      <c r="F7" s="135"/>
      <c r="G7" s="136"/>
      <c r="H7" s="1"/>
      <c r="I7" s="253">
        <f>'Config.'!AF22</f>
        <v>8.25</v>
      </c>
      <c r="J7" s="254"/>
      <c r="K7" s="113"/>
      <c r="L7" s="113"/>
      <c r="M7" s="113"/>
      <c r="N7" s="113"/>
      <c r="O7" s="136"/>
      <c r="P7" s="1"/>
      <c r="Q7" s="1"/>
      <c r="R7" s="1"/>
      <c r="S7" s="1"/>
      <c r="T7" s="1"/>
      <c r="U7" s="1"/>
      <c r="V7" s="1"/>
      <c r="W7" s="1"/>
      <c r="X7" s="1"/>
      <c r="Y7" s="88"/>
    </row>
    <row r="8" spans="1:25" ht="13.5" thickBot="1">
      <c r="A8" s="2"/>
      <c r="B8" s="1"/>
      <c r="C8" s="92"/>
      <c r="D8" s="92"/>
      <c r="E8" s="1"/>
      <c r="F8" s="135"/>
      <c r="G8" s="136"/>
      <c r="H8" s="1"/>
      <c r="I8" s="135"/>
      <c r="J8" s="113"/>
      <c r="K8" s="113"/>
      <c r="L8" s="113"/>
      <c r="M8" s="113"/>
      <c r="N8" s="113"/>
      <c r="O8" s="136"/>
      <c r="P8" s="1"/>
      <c r="Q8" s="1"/>
      <c r="R8" s="1"/>
      <c r="S8" s="1"/>
      <c r="T8" s="1"/>
      <c r="U8" s="1"/>
      <c r="V8" s="1"/>
      <c r="W8" s="1"/>
      <c r="X8" s="1"/>
      <c r="Y8" s="88"/>
    </row>
    <row r="9" spans="1:25" ht="12.75">
      <c r="A9" s="2"/>
      <c r="B9" s="1"/>
      <c r="C9" s="1"/>
      <c r="D9" s="1"/>
      <c r="E9" s="1"/>
      <c r="F9" s="135"/>
      <c r="G9" s="13"/>
      <c r="H9" s="1"/>
      <c r="I9" s="142"/>
      <c r="J9" s="120"/>
      <c r="K9" s="113"/>
      <c r="L9" s="113"/>
      <c r="M9" s="113"/>
      <c r="N9" s="113"/>
      <c r="O9" s="136"/>
      <c r="P9" s="1"/>
      <c r="Q9" s="1"/>
      <c r="R9" s="1"/>
      <c r="S9" s="1"/>
      <c r="T9" s="1"/>
      <c r="U9" s="1"/>
      <c r="V9" s="1"/>
      <c r="W9" s="1"/>
      <c r="X9" s="1"/>
      <c r="Y9" s="88"/>
    </row>
    <row r="10" spans="1:25" ht="13.5" thickBot="1">
      <c r="A10" s="2"/>
      <c r="B10" s="1"/>
      <c r="C10" s="3"/>
      <c r="D10" s="3"/>
      <c r="E10" s="1"/>
      <c r="F10" s="135"/>
      <c r="G10" s="14"/>
      <c r="H10" s="1"/>
      <c r="I10" s="135"/>
      <c r="J10" s="113"/>
      <c r="K10" s="113"/>
      <c r="L10" s="113"/>
      <c r="M10" s="113"/>
      <c r="N10" s="113"/>
      <c r="O10" s="136"/>
      <c r="P10" s="1"/>
      <c r="Q10" s="1"/>
      <c r="R10" s="1"/>
      <c r="S10" s="1"/>
      <c r="T10" s="1"/>
      <c r="U10" s="1"/>
      <c r="V10" s="1"/>
      <c r="W10" s="1"/>
      <c r="X10" s="1"/>
      <c r="Y10" s="88"/>
    </row>
    <row r="11" spans="1:25" ht="12.75">
      <c r="A11" s="2"/>
      <c r="B11" s="1"/>
      <c r="C11" s="1"/>
      <c r="D11" s="1"/>
      <c r="E11" s="1"/>
      <c r="F11" s="135"/>
      <c r="G11" s="136"/>
      <c r="H11" s="1"/>
      <c r="I11" s="135"/>
      <c r="J11" s="113"/>
      <c r="K11" s="113"/>
      <c r="L11" s="113"/>
      <c r="M11" s="113"/>
      <c r="N11" s="113"/>
      <c r="O11" s="136"/>
      <c r="P11" s="1"/>
      <c r="Q11" s="1"/>
      <c r="R11" s="1"/>
      <c r="S11" s="1"/>
      <c r="T11" s="1"/>
      <c r="U11" s="1"/>
      <c r="V11" s="1"/>
      <c r="W11" s="1"/>
      <c r="X11" s="1"/>
      <c r="Y11" s="88"/>
    </row>
    <row r="12" spans="1:25" ht="12.75">
      <c r="A12" s="2"/>
      <c r="B12" s="1"/>
      <c r="C12" s="1"/>
      <c r="D12" s="1"/>
      <c r="E12" s="1"/>
      <c r="F12" s="135"/>
      <c r="G12" s="136"/>
      <c r="H12" s="1"/>
      <c r="I12" s="135"/>
      <c r="J12" s="113"/>
      <c r="K12" s="113"/>
      <c r="L12" s="113"/>
      <c r="M12" s="113"/>
      <c r="N12" s="113"/>
      <c r="O12" s="136"/>
      <c r="P12" s="1"/>
      <c r="Q12" s="1"/>
      <c r="R12" s="1"/>
      <c r="S12" s="1"/>
      <c r="T12" s="1"/>
      <c r="U12" s="1"/>
      <c r="V12" s="1"/>
      <c r="W12" s="1"/>
      <c r="X12" s="1"/>
      <c r="Y12" s="88"/>
    </row>
    <row r="13" spans="1:25" ht="13.5" thickBot="1">
      <c r="A13" s="2"/>
      <c r="B13" s="1"/>
      <c r="C13" s="1"/>
      <c r="D13" s="1"/>
      <c r="E13" s="1"/>
      <c r="F13" s="135"/>
      <c r="G13" s="136"/>
      <c r="H13" s="1"/>
      <c r="I13" s="135"/>
      <c r="J13" s="113"/>
      <c r="K13" s="113"/>
      <c r="L13" s="113"/>
      <c r="M13" s="113"/>
      <c r="N13" s="113"/>
      <c r="O13" s="136"/>
      <c r="P13" s="1"/>
      <c r="Q13" s="1"/>
      <c r="R13" s="1"/>
      <c r="S13" s="1"/>
      <c r="T13" s="1"/>
      <c r="U13" s="1"/>
      <c r="V13" s="1"/>
      <c r="W13" s="1"/>
      <c r="X13" s="1"/>
      <c r="Y13" s="88"/>
    </row>
    <row r="14" spans="1:25" ht="13.5" thickBot="1">
      <c r="A14" s="2"/>
      <c r="B14" s="1"/>
      <c r="C14" s="1"/>
      <c r="D14" s="1"/>
      <c r="E14" s="1"/>
      <c r="F14" s="135"/>
      <c r="G14" s="136"/>
      <c r="H14" s="1"/>
      <c r="I14" s="135"/>
      <c r="J14" s="113"/>
      <c r="K14" s="113"/>
      <c r="L14" s="113"/>
      <c r="M14" s="113"/>
      <c r="N14" s="113"/>
      <c r="O14" s="136"/>
      <c r="P14" s="1"/>
      <c r="Q14" s="249">
        <f>'Config.'!U22</f>
        <v>44</v>
      </c>
      <c r="R14" s="246"/>
      <c r="S14" s="1"/>
      <c r="T14" s="1"/>
      <c r="U14" s="1"/>
      <c r="V14" s="1"/>
      <c r="W14" s="1"/>
      <c r="X14" s="1"/>
      <c r="Y14" s="88"/>
    </row>
    <row r="15" spans="1:25" ht="12.75">
      <c r="A15" s="2"/>
      <c r="B15" s="1"/>
      <c r="C15" s="1"/>
      <c r="D15" s="1"/>
      <c r="E15" s="1"/>
      <c r="F15" s="135"/>
      <c r="G15" s="136"/>
      <c r="H15" s="1"/>
      <c r="I15" s="135"/>
      <c r="J15" s="113"/>
      <c r="K15" s="113"/>
      <c r="L15" s="113"/>
      <c r="M15" s="113"/>
      <c r="N15" s="113"/>
      <c r="O15" s="136"/>
      <c r="P15" s="1"/>
      <c r="Q15" s="1"/>
      <c r="R15" s="1"/>
      <c r="S15" s="1"/>
      <c r="T15" s="1"/>
      <c r="U15" s="1"/>
      <c r="V15" s="1"/>
      <c r="W15" s="1"/>
      <c r="X15" s="1"/>
      <c r="Y15" s="88"/>
    </row>
    <row r="16" spans="1:25" ht="12.75">
      <c r="A16" s="2"/>
      <c r="B16" s="1"/>
      <c r="C16" s="1"/>
      <c r="D16" s="1"/>
      <c r="E16" s="1"/>
      <c r="F16" s="135"/>
      <c r="G16" s="136"/>
      <c r="H16" s="1"/>
      <c r="I16" s="135"/>
      <c r="J16" s="113"/>
      <c r="K16" s="113"/>
      <c r="L16" s="113"/>
      <c r="M16" s="113"/>
      <c r="N16" s="113"/>
      <c r="O16" s="136"/>
      <c r="P16" s="1"/>
      <c r="Q16" s="1"/>
      <c r="R16" s="1"/>
      <c r="S16" s="1"/>
      <c r="T16" s="1"/>
      <c r="U16" s="1"/>
      <c r="V16" s="1"/>
      <c r="W16" s="1"/>
      <c r="X16" s="1"/>
      <c r="Y16" s="88"/>
    </row>
    <row r="17" spans="1:25" ht="12.75">
      <c r="A17" s="2"/>
      <c r="B17" s="1"/>
      <c r="C17" s="1"/>
      <c r="D17" s="1"/>
      <c r="E17" s="1"/>
      <c r="F17" s="135"/>
      <c r="G17" s="136"/>
      <c r="H17" s="1"/>
      <c r="I17" s="135"/>
      <c r="J17" s="113"/>
      <c r="K17" s="113"/>
      <c r="L17" s="113"/>
      <c r="M17" s="113"/>
      <c r="N17" s="113"/>
      <c r="O17" s="136"/>
      <c r="P17" s="1"/>
      <c r="Q17" s="1"/>
      <c r="R17" s="1"/>
      <c r="S17" s="1"/>
      <c r="T17" s="1"/>
      <c r="U17" s="1"/>
      <c r="V17" s="1"/>
      <c r="W17" s="1"/>
      <c r="X17" s="1"/>
      <c r="Y17" s="88"/>
    </row>
    <row r="18" spans="1:25" ht="13.5" thickBot="1">
      <c r="A18" s="2"/>
      <c r="B18" s="1"/>
      <c r="C18" s="1"/>
      <c r="D18" s="1"/>
      <c r="E18" s="1"/>
      <c r="F18" s="135"/>
      <c r="G18" s="136"/>
      <c r="H18" s="1"/>
      <c r="I18" s="135"/>
      <c r="J18" s="113"/>
      <c r="K18" s="113"/>
      <c r="L18" s="113"/>
      <c r="M18" s="113"/>
      <c r="N18" s="113"/>
      <c r="O18" s="136"/>
      <c r="P18" s="1"/>
      <c r="Q18" s="1"/>
      <c r="R18" s="1"/>
      <c r="S18" s="1"/>
      <c r="T18" s="1"/>
      <c r="U18" s="1"/>
      <c r="V18" s="1"/>
      <c r="W18" s="1"/>
      <c r="X18" s="1"/>
      <c r="Y18" s="88"/>
    </row>
    <row r="19" spans="1:25" ht="13.5" thickBot="1">
      <c r="A19" s="249">
        <f>'Config.'!N22</f>
        <v>73.75</v>
      </c>
      <c r="B19" s="246"/>
      <c r="C19" s="1"/>
      <c r="D19" s="1"/>
      <c r="E19" s="1"/>
      <c r="F19" s="135"/>
      <c r="G19" s="136"/>
      <c r="H19" s="1"/>
      <c r="I19" s="135"/>
      <c r="J19" s="113"/>
      <c r="K19" s="243">
        <f>'Config.'!AG22</f>
        <v>71.75</v>
      </c>
      <c r="L19" s="244"/>
      <c r="M19" s="113"/>
      <c r="N19" s="113"/>
      <c r="O19" s="136"/>
      <c r="P19" s="1"/>
      <c r="Q19" s="1"/>
      <c r="R19" s="1"/>
      <c r="S19" s="1"/>
      <c r="T19" s="1"/>
      <c r="U19" s="1"/>
      <c r="V19" s="1"/>
      <c r="W19" s="1"/>
      <c r="X19" s="1"/>
      <c r="Y19" s="88"/>
    </row>
    <row r="20" spans="1:25" ht="12.75">
      <c r="A20" s="2"/>
      <c r="B20" s="1"/>
      <c r="C20" s="1"/>
      <c r="D20" s="1"/>
      <c r="E20" s="1"/>
      <c r="F20" s="135"/>
      <c r="G20" s="136"/>
      <c r="H20" s="1"/>
      <c r="I20" s="135"/>
      <c r="J20" s="113"/>
      <c r="K20" s="125"/>
      <c r="L20" s="125"/>
      <c r="M20" s="113"/>
      <c r="N20" s="113"/>
      <c r="O20" s="136"/>
      <c r="P20" s="1"/>
      <c r="Q20" s="1"/>
      <c r="R20" s="1"/>
      <c r="S20" s="1"/>
      <c r="T20" s="1"/>
      <c r="U20" s="1"/>
      <c r="V20" s="1"/>
      <c r="W20" s="1"/>
      <c r="X20" s="1"/>
      <c r="Y20" s="88"/>
    </row>
    <row r="21" spans="1:25" ht="12.75">
      <c r="A21" s="2"/>
      <c r="B21" s="1"/>
      <c r="C21" s="1"/>
      <c r="D21" s="1"/>
      <c r="E21" s="1"/>
      <c r="F21" s="135"/>
      <c r="G21" s="136"/>
      <c r="H21" s="1"/>
      <c r="I21" s="135"/>
      <c r="J21" s="113"/>
      <c r="K21" s="113"/>
      <c r="L21" s="113"/>
      <c r="M21" s="113"/>
      <c r="N21" s="113"/>
      <c r="O21" s="136"/>
      <c r="P21" s="1"/>
      <c r="Q21" s="1"/>
      <c r="R21" s="1"/>
      <c r="S21" s="1"/>
      <c r="T21" s="1"/>
      <c r="U21" s="1"/>
      <c r="V21" s="1"/>
      <c r="W21" s="1"/>
      <c r="X21" s="1"/>
      <c r="Y21" s="88"/>
    </row>
    <row r="22" spans="1:25" ht="12.75">
      <c r="A22" s="2"/>
      <c r="B22" s="1"/>
      <c r="C22" s="1"/>
      <c r="D22" s="1"/>
      <c r="E22" s="1"/>
      <c r="F22" s="135"/>
      <c r="G22" s="136"/>
      <c r="H22" s="1"/>
      <c r="I22" s="135"/>
      <c r="J22" s="113"/>
      <c r="K22" s="113"/>
      <c r="L22" s="113"/>
      <c r="M22" s="113"/>
      <c r="N22" s="247" t="s">
        <v>32</v>
      </c>
      <c r="O22" s="140"/>
      <c r="P22" s="4"/>
      <c r="Q22" s="4"/>
      <c r="R22" s="4"/>
      <c r="S22" s="1"/>
      <c r="T22" s="1"/>
      <c r="U22" s="1"/>
      <c r="V22" s="1"/>
      <c r="W22" s="1"/>
      <c r="X22" s="1"/>
      <c r="Y22" s="88"/>
    </row>
    <row r="23" spans="1:25" ht="13.5" thickBot="1">
      <c r="A23" s="2"/>
      <c r="B23" s="1"/>
      <c r="C23" s="1"/>
      <c r="D23" s="1"/>
      <c r="E23" s="1"/>
      <c r="F23" s="135"/>
      <c r="G23" s="136"/>
      <c r="H23" s="1"/>
      <c r="I23" s="135"/>
      <c r="J23" s="113"/>
      <c r="K23" s="113"/>
      <c r="L23" s="113"/>
      <c r="M23" s="113"/>
      <c r="N23" s="247"/>
      <c r="O23" s="136"/>
      <c r="P23" s="1"/>
      <c r="Q23" s="1"/>
      <c r="R23" s="1"/>
      <c r="S23" s="1"/>
      <c r="T23" s="1"/>
      <c r="U23" s="1"/>
      <c r="V23" s="1"/>
      <c r="W23" s="1"/>
      <c r="X23" s="1"/>
      <c r="Y23" s="88"/>
    </row>
    <row r="24" spans="1:25" ht="13.5" thickBot="1">
      <c r="A24" s="2"/>
      <c r="B24" s="1"/>
      <c r="C24" s="1"/>
      <c r="D24" s="1"/>
      <c r="E24" s="1"/>
      <c r="F24" s="135"/>
      <c r="G24" s="136"/>
      <c r="H24" s="1"/>
      <c r="I24" s="135"/>
      <c r="J24" s="113"/>
      <c r="K24" s="113"/>
      <c r="L24" s="113"/>
      <c r="M24" s="113"/>
      <c r="N24" s="113"/>
      <c r="O24" s="136"/>
      <c r="P24" s="1"/>
      <c r="Q24" s="1"/>
      <c r="R24" s="1"/>
      <c r="S24" s="245">
        <f>'Config.'!T21</f>
        <v>83.34375</v>
      </c>
      <c r="T24" s="246"/>
      <c r="U24" s="94" t="s">
        <v>43</v>
      </c>
      <c r="V24" s="1"/>
      <c r="W24" s="1"/>
      <c r="X24" s="1"/>
      <c r="Y24" s="88"/>
    </row>
    <row r="25" spans="1:25" ht="12.75">
      <c r="A25" s="2"/>
      <c r="B25" s="1"/>
      <c r="C25" s="1"/>
      <c r="D25" s="1"/>
      <c r="E25" s="1"/>
      <c r="F25" s="135"/>
      <c r="G25" s="136"/>
      <c r="H25" s="1"/>
      <c r="I25" s="135"/>
      <c r="J25" s="113"/>
      <c r="K25" s="113"/>
      <c r="L25" s="113"/>
      <c r="M25" s="113"/>
      <c r="N25" s="113"/>
      <c r="O25" s="136"/>
      <c r="P25" s="1"/>
      <c r="Q25" s="1"/>
      <c r="R25" s="1"/>
      <c r="S25" s="1"/>
      <c r="T25" s="1"/>
      <c r="U25" s="1"/>
      <c r="V25" s="1"/>
      <c r="W25" s="1"/>
      <c r="X25" s="1"/>
      <c r="Y25" s="88"/>
    </row>
    <row r="26" spans="1:25" ht="12.75">
      <c r="A26" s="2"/>
      <c r="B26" s="1"/>
      <c r="C26" s="1"/>
      <c r="D26" s="1"/>
      <c r="E26" s="1"/>
      <c r="F26" s="135"/>
      <c r="G26" s="136"/>
      <c r="H26" s="1"/>
      <c r="I26" s="135"/>
      <c r="J26" s="113"/>
      <c r="K26" s="113"/>
      <c r="L26" s="113"/>
      <c r="M26" s="113"/>
      <c r="N26" s="113"/>
      <c r="O26" s="136"/>
      <c r="P26" s="1"/>
      <c r="Q26" s="1"/>
      <c r="R26" s="1"/>
      <c r="S26" s="1"/>
      <c r="T26" s="1"/>
      <c r="U26" s="1"/>
      <c r="V26" s="1"/>
      <c r="W26" s="1"/>
      <c r="X26" s="1"/>
      <c r="Y26" s="88"/>
    </row>
    <row r="27" spans="1:25" ht="12.75">
      <c r="A27" s="2"/>
      <c r="B27" s="1"/>
      <c r="C27" s="1"/>
      <c r="D27" s="1"/>
      <c r="E27" s="1"/>
      <c r="F27" s="135"/>
      <c r="G27" s="136"/>
      <c r="H27" s="1"/>
      <c r="I27" s="135"/>
      <c r="J27" s="113"/>
      <c r="K27" s="113"/>
      <c r="L27" s="113"/>
      <c r="M27" s="113"/>
      <c r="N27" s="113"/>
      <c r="O27" s="136"/>
      <c r="P27" s="1"/>
      <c r="Q27" s="1"/>
      <c r="R27" s="1"/>
      <c r="S27" s="1"/>
      <c r="T27" s="1"/>
      <c r="U27" s="1"/>
      <c r="V27" s="1"/>
      <c r="W27" s="1"/>
      <c r="X27" s="1"/>
      <c r="Y27" s="88"/>
    </row>
    <row r="28" spans="1:25" ht="12.75">
      <c r="A28" s="2"/>
      <c r="B28" s="1"/>
      <c r="C28" s="1"/>
      <c r="D28" s="1"/>
      <c r="E28" s="1"/>
      <c r="F28" s="135"/>
      <c r="G28" s="136"/>
      <c r="H28" s="1"/>
      <c r="I28" s="135"/>
      <c r="J28" s="113"/>
      <c r="K28" s="113"/>
      <c r="L28" s="113"/>
      <c r="M28" s="113"/>
      <c r="N28" s="113"/>
      <c r="O28" s="136"/>
      <c r="P28" s="1"/>
      <c r="Q28" s="1"/>
      <c r="R28" s="1"/>
      <c r="S28" s="1"/>
      <c r="T28" s="1"/>
      <c r="U28" s="1"/>
      <c r="V28" s="1"/>
      <c r="W28" s="1"/>
      <c r="X28" s="1"/>
      <c r="Y28" s="88"/>
    </row>
    <row r="29" spans="1:25" ht="12.75">
      <c r="A29" s="2"/>
      <c r="B29" s="1"/>
      <c r="C29" s="1"/>
      <c r="D29" s="1"/>
      <c r="E29" s="1"/>
      <c r="F29" s="135"/>
      <c r="G29" s="136"/>
      <c r="H29" s="1"/>
      <c r="I29" s="135"/>
      <c r="J29" s="113"/>
      <c r="K29" s="113"/>
      <c r="L29" s="113"/>
      <c r="M29" s="113"/>
      <c r="N29" s="113"/>
      <c r="O29" s="136"/>
      <c r="P29" s="1"/>
      <c r="Q29" s="1"/>
      <c r="R29" s="1"/>
      <c r="S29" s="1"/>
      <c r="T29" s="1"/>
      <c r="U29" s="1"/>
      <c r="V29" s="1"/>
      <c r="W29" s="1"/>
      <c r="X29" s="1"/>
      <c r="Y29" s="88"/>
    </row>
    <row r="30" spans="1:25" ht="12.75">
      <c r="A30" s="2"/>
      <c r="B30" s="1"/>
      <c r="C30" s="1"/>
      <c r="D30" s="1"/>
      <c r="E30" s="1"/>
      <c r="F30" s="135"/>
      <c r="G30" s="136"/>
      <c r="H30" s="1"/>
      <c r="I30" s="135"/>
      <c r="J30" s="113"/>
      <c r="K30" s="113"/>
      <c r="L30" s="113"/>
      <c r="M30" s="113"/>
      <c r="N30" s="113"/>
      <c r="O30" s="136"/>
      <c r="P30" s="1"/>
      <c r="Q30" s="1"/>
      <c r="R30" s="1"/>
      <c r="S30" s="1"/>
      <c r="T30" s="1"/>
      <c r="U30" s="1"/>
      <c r="V30" s="1"/>
      <c r="W30" s="1"/>
      <c r="X30" s="1"/>
      <c r="Y30" s="88"/>
    </row>
    <row r="31" spans="1:25" ht="12.75">
      <c r="A31" s="2"/>
      <c r="B31" s="1"/>
      <c r="C31" s="1"/>
      <c r="D31" s="1"/>
      <c r="E31" s="1"/>
      <c r="F31" s="135"/>
      <c r="G31" s="136"/>
      <c r="H31" s="1"/>
      <c r="I31" s="135"/>
      <c r="J31" s="113"/>
      <c r="K31" s="113"/>
      <c r="L31" s="113"/>
      <c r="M31" s="113"/>
      <c r="N31" s="113"/>
      <c r="O31" s="136"/>
      <c r="P31" s="1"/>
      <c r="Q31" s="1"/>
      <c r="R31" s="1"/>
      <c r="S31" s="1"/>
      <c r="T31" s="1"/>
      <c r="U31" s="1"/>
      <c r="V31" s="1"/>
      <c r="W31" s="1"/>
      <c r="X31" s="1"/>
      <c r="Y31" s="88"/>
    </row>
    <row r="32" spans="1:25" ht="13.5" thickBot="1">
      <c r="A32" s="2"/>
      <c r="B32" s="1"/>
      <c r="C32" s="1"/>
      <c r="D32" s="1"/>
      <c r="E32" s="1"/>
      <c r="F32" s="135"/>
      <c r="G32" s="136"/>
      <c r="H32" s="1"/>
      <c r="I32" s="143"/>
      <c r="J32" s="122"/>
      <c r="K32" s="122"/>
      <c r="L32" s="122"/>
      <c r="M32" s="113"/>
      <c r="N32" s="113"/>
      <c r="O32" s="136"/>
      <c r="P32" s="1"/>
      <c r="Q32" s="1"/>
      <c r="R32" s="1"/>
      <c r="S32" s="1"/>
      <c r="T32" s="1"/>
      <c r="U32" s="1"/>
      <c r="V32" s="1"/>
      <c r="W32" s="1"/>
      <c r="X32" s="1"/>
      <c r="Y32" s="88"/>
    </row>
    <row r="33" spans="1:25" ht="12.75">
      <c r="A33" s="2"/>
      <c r="B33" s="4"/>
      <c r="C33" s="1"/>
      <c r="D33" s="1"/>
      <c r="E33" s="1"/>
      <c r="F33" s="135"/>
      <c r="G33" s="13"/>
      <c r="H33" s="1"/>
      <c r="I33" s="135"/>
      <c r="J33" s="113"/>
      <c r="K33" s="113"/>
      <c r="L33" s="113"/>
      <c r="M33" s="113"/>
      <c r="N33" s="113"/>
      <c r="O33" s="136"/>
      <c r="P33" s="1"/>
      <c r="Q33" s="1"/>
      <c r="R33" s="1"/>
      <c r="S33" s="1"/>
      <c r="T33" s="1"/>
      <c r="U33" s="1"/>
      <c r="V33" s="1"/>
      <c r="W33" s="1"/>
      <c r="X33" s="1"/>
      <c r="Y33" s="88"/>
    </row>
    <row r="34" spans="1:25" ht="13.5" thickBot="1">
      <c r="A34" s="100"/>
      <c r="B34" s="3"/>
      <c r="C34" s="3"/>
      <c r="D34" s="3"/>
      <c r="E34" s="1"/>
      <c r="F34" s="135"/>
      <c r="G34" s="14"/>
      <c r="H34" s="1"/>
      <c r="I34" s="135"/>
      <c r="J34" s="113"/>
      <c r="K34" s="113"/>
      <c r="L34" s="113"/>
      <c r="M34" s="113"/>
      <c r="N34" s="113"/>
      <c r="O34" s="136"/>
      <c r="P34" s="1"/>
      <c r="Q34" s="1"/>
      <c r="R34" s="1"/>
      <c r="S34" s="1"/>
      <c r="T34" s="1"/>
      <c r="U34" s="1"/>
      <c r="V34" s="1"/>
      <c r="W34" s="1"/>
      <c r="X34" s="1"/>
      <c r="Y34" s="88"/>
    </row>
    <row r="35" spans="1:25" ht="12.75">
      <c r="A35" s="2"/>
      <c r="B35" s="1"/>
      <c r="C35" s="1"/>
      <c r="D35" s="1"/>
      <c r="E35" s="1"/>
      <c r="F35" s="135"/>
      <c r="G35" s="136"/>
      <c r="H35" s="1"/>
      <c r="I35" s="135"/>
      <c r="J35" s="113"/>
      <c r="K35" s="113"/>
      <c r="L35" s="113"/>
      <c r="M35" s="113"/>
      <c r="N35" s="113"/>
      <c r="O35" s="136"/>
      <c r="P35" s="1"/>
      <c r="Q35" s="1"/>
      <c r="R35" s="1"/>
      <c r="S35" s="1"/>
      <c r="T35" s="1"/>
      <c r="U35" s="1"/>
      <c r="V35" s="1"/>
      <c r="W35" s="1"/>
      <c r="X35" s="1"/>
      <c r="Y35" s="88"/>
    </row>
    <row r="36" spans="1:25" ht="13.5" thickBot="1">
      <c r="A36" s="2"/>
      <c r="B36" s="1"/>
      <c r="C36" s="1"/>
      <c r="D36" s="1"/>
      <c r="E36" s="1"/>
      <c r="F36" s="137"/>
      <c r="G36" s="138"/>
      <c r="H36" s="1"/>
      <c r="I36" s="137"/>
      <c r="J36" s="141"/>
      <c r="K36" s="141"/>
      <c r="L36" s="141"/>
      <c r="M36" s="141"/>
      <c r="N36" s="141"/>
      <c r="O36" s="138"/>
      <c r="P36" s="1"/>
      <c r="Q36" s="4"/>
      <c r="R36" s="4"/>
      <c r="S36" s="4"/>
      <c r="T36" s="4"/>
      <c r="U36" s="1"/>
      <c r="V36" s="1"/>
      <c r="W36" s="1"/>
      <c r="X36" s="1"/>
      <c r="Y36" s="88"/>
    </row>
    <row r="37" spans="1:25" ht="12.75">
      <c r="A37" s="2"/>
      <c r="B37" s="1"/>
      <c r="C37" s="1"/>
      <c r="D37" s="1"/>
      <c r="E37" s="1"/>
      <c r="F37" s="1"/>
      <c r="G37" s="1"/>
      <c r="H37" s="1"/>
      <c r="I37" s="1"/>
      <c r="J37" s="1"/>
      <c r="K37" s="1"/>
      <c r="L37" s="1"/>
      <c r="M37" s="1"/>
      <c r="N37" s="1"/>
      <c r="O37" s="1"/>
      <c r="P37" s="1"/>
      <c r="Q37" s="1"/>
      <c r="R37" s="1"/>
      <c r="S37" s="1"/>
      <c r="T37" s="1"/>
      <c r="U37" s="1"/>
      <c r="V37" s="1"/>
      <c r="W37" s="1"/>
      <c r="X37" s="1"/>
      <c r="Y37" s="88"/>
    </row>
    <row r="38" spans="1:25" ht="12.75">
      <c r="A38" s="2"/>
      <c r="B38" s="1"/>
      <c r="C38" s="1"/>
      <c r="D38" s="1"/>
      <c r="E38" s="1"/>
      <c r="F38" s="1"/>
      <c r="G38" s="1"/>
      <c r="H38" s="1"/>
      <c r="I38" s="242" t="s">
        <v>44</v>
      </c>
      <c r="J38" s="242"/>
      <c r="K38" s="242"/>
      <c r="L38" s="237">
        <v>4</v>
      </c>
      <c r="M38" s="237"/>
      <c r="N38" s="1"/>
      <c r="O38" s="1"/>
      <c r="P38" s="1"/>
      <c r="Q38" s="1"/>
      <c r="R38" s="1"/>
      <c r="S38" s="1"/>
      <c r="T38" s="1"/>
      <c r="U38" s="1"/>
      <c r="V38" s="1"/>
      <c r="W38" s="1"/>
      <c r="X38" s="1"/>
      <c r="Y38" s="88"/>
    </row>
    <row r="39" spans="1:25" ht="12.75">
      <c r="A39" s="2"/>
      <c r="B39" s="1"/>
      <c r="C39" s="1"/>
      <c r="D39" s="1"/>
      <c r="E39" s="1"/>
      <c r="F39" s="1"/>
      <c r="G39" s="1"/>
      <c r="H39" s="1"/>
      <c r="I39" s="1"/>
      <c r="J39" s="240" t="s">
        <v>15</v>
      </c>
      <c r="K39" s="240"/>
      <c r="L39" s="241">
        <v>0.25</v>
      </c>
      <c r="M39" s="241"/>
      <c r="N39" s="1" t="s">
        <v>18</v>
      </c>
      <c r="O39" s="1"/>
      <c r="P39" s="1"/>
      <c r="Q39" s="1"/>
      <c r="R39" s="1"/>
      <c r="S39" s="1"/>
      <c r="T39" s="1"/>
      <c r="U39" s="1"/>
      <c r="V39" s="1"/>
      <c r="W39" s="1"/>
      <c r="X39" s="1"/>
      <c r="Y39" s="88"/>
    </row>
    <row r="40" spans="1:25" ht="12.75">
      <c r="A40" s="2"/>
      <c r="B40" s="1"/>
      <c r="C40" s="1"/>
      <c r="D40" s="1"/>
      <c r="E40" s="1"/>
      <c r="F40" s="1"/>
      <c r="G40" s="1"/>
      <c r="H40" s="1"/>
      <c r="I40" s="1"/>
      <c r="J40" s="240" t="s">
        <v>16</v>
      </c>
      <c r="K40" s="240"/>
      <c r="L40" s="238">
        <v>0.1</v>
      </c>
      <c r="M40" s="238"/>
      <c r="N40" s="1"/>
      <c r="O40" s="1"/>
      <c r="P40" s="1"/>
      <c r="Q40" s="1"/>
      <c r="R40" s="1"/>
      <c r="S40" s="1"/>
      <c r="T40" s="1"/>
      <c r="U40" s="1"/>
      <c r="V40" s="1"/>
      <c r="W40" s="1"/>
      <c r="X40" s="1"/>
      <c r="Y40" s="88"/>
    </row>
    <row r="41" spans="1:25" ht="12.75">
      <c r="A41" s="2"/>
      <c r="B41" s="1"/>
      <c r="C41" s="1"/>
      <c r="D41" s="1"/>
      <c r="E41" s="1"/>
      <c r="F41" s="1"/>
      <c r="G41" s="1"/>
      <c r="H41" s="1"/>
      <c r="I41" s="1"/>
      <c r="J41" s="240" t="s">
        <v>17</v>
      </c>
      <c r="K41" s="240"/>
      <c r="L41" s="239">
        <v>0.25</v>
      </c>
      <c r="M41" s="239"/>
      <c r="N41" s="1"/>
      <c r="O41" s="1"/>
      <c r="P41" s="1"/>
      <c r="Q41" s="1"/>
      <c r="R41" s="1"/>
      <c r="S41" s="1"/>
      <c r="T41" s="1"/>
      <c r="U41" s="1"/>
      <c r="V41" s="1"/>
      <c r="W41" s="1"/>
      <c r="X41" s="1"/>
      <c r="Y41" s="88"/>
    </row>
    <row r="42" spans="1:25" ht="12.75">
      <c r="A42" s="2"/>
      <c r="B42" s="1"/>
      <c r="C42" s="1"/>
      <c r="D42" s="1"/>
      <c r="E42" s="1"/>
      <c r="F42" s="1"/>
      <c r="G42" s="1"/>
      <c r="H42" s="1"/>
      <c r="I42" s="1"/>
      <c r="J42" s="240" t="s">
        <v>35</v>
      </c>
      <c r="K42" s="240"/>
      <c r="L42" s="250" t="s">
        <v>36</v>
      </c>
      <c r="M42" s="250"/>
      <c r="N42" s="1"/>
      <c r="O42" s="1"/>
      <c r="P42" s="1"/>
      <c r="Q42" s="1"/>
      <c r="R42" s="1"/>
      <c r="S42" s="1"/>
      <c r="T42" s="1"/>
      <c r="U42" s="1"/>
      <c r="V42" s="1"/>
      <c r="W42" s="1"/>
      <c r="X42" s="1"/>
      <c r="Y42" s="88"/>
    </row>
    <row r="43" spans="1:25"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7"/>
    </row>
    <row r="44" spans="1:25" ht="13.5"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7"/>
    </row>
    <row r="45" spans="1:25" ht="18.75" thickBot="1">
      <c r="A45" s="2"/>
      <c r="B45" s="1"/>
      <c r="C45" s="1"/>
      <c r="D45" s="1"/>
      <c r="E45" s="1"/>
      <c r="F45" s="1"/>
      <c r="G45" s="1"/>
      <c r="H45" s="1"/>
      <c r="I45" s="248" t="s">
        <v>34</v>
      </c>
      <c r="J45" s="248"/>
      <c r="K45" s="248"/>
      <c r="L45" s="248"/>
      <c r="M45" s="248"/>
      <c r="N45" s="248"/>
      <c r="O45" s="248"/>
      <c r="P45" s="1"/>
      <c r="Q45" s="1"/>
      <c r="R45" s="1"/>
      <c r="S45" s="259">
        <f>'Config.'!$D$12</f>
        <v>36</v>
      </c>
      <c r="T45" s="246"/>
      <c r="U45" s="101" t="s">
        <v>85</v>
      </c>
      <c r="V45" s="1"/>
      <c r="W45" s="98">
        <f>'Config.'!$D$12+1.25</f>
        <v>37.25</v>
      </c>
      <c r="X45" s="101" t="s">
        <v>83</v>
      </c>
      <c r="Y45" s="88"/>
    </row>
    <row r="46" spans="1:25" ht="13.5" thickBot="1">
      <c r="A46" s="2"/>
      <c r="B46" s="1"/>
      <c r="C46" s="1"/>
      <c r="D46" s="1"/>
      <c r="E46" s="1"/>
      <c r="F46" s="1"/>
      <c r="G46" s="1"/>
      <c r="H46" s="1"/>
      <c r="I46" s="105"/>
      <c r="J46" s="89"/>
      <c r="K46" s="89"/>
      <c r="L46" s="255">
        <f>L3</f>
        <v>35.8125</v>
      </c>
      <c r="M46" s="256"/>
      <c r="N46" s="89"/>
      <c r="O46" s="10"/>
      <c r="P46" s="1"/>
      <c r="Q46" s="1"/>
      <c r="R46" s="1"/>
      <c r="S46" s="249">
        <f>'Config.'!$D$13</f>
        <v>84.1875</v>
      </c>
      <c r="T46" s="246"/>
      <c r="U46" s="91" t="s">
        <v>82</v>
      </c>
      <c r="V46" s="1"/>
      <c r="W46" s="98">
        <f>S46+13/16</f>
        <v>85</v>
      </c>
      <c r="X46" s="101" t="s">
        <v>84</v>
      </c>
      <c r="Y46" s="88"/>
    </row>
    <row r="47" spans="1:25" ht="13.5" thickBot="1">
      <c r="A47" s="2"/>
      <c r="B47" s="1"/>
      <c r="C47" s="1"/>
      <c r="D47" s="1"/>
      <c r="E47" s="1"/>
      <c r="F47" s="1"/>
      <c r="G47" s="1"/>
      <c r="H47" s="1"/>
      <c r="I47" s="105"/>
      <c r="J47" s="89"/>
      <c r="K47" s="89"/>
      <c r="L47" s="257"/>
      <c r="M47" s="258"/>
      <c r="N47" s="89"/>
      <c r="O47" s="10"/>
      <c r="P47" s="1"/>
      <c r="Q47" s="1"/>
      <c r="R47" s="1"/>
      <c r="S47" s="249">
        <f>'Config.'!$D$14</f>
        <v>0.75</v>
      </c>
      <c r="T47" s="246"/>
      <c r="U47" s="91" t="s">
        <v>81</v>
      </c>
      <c r="V47" s="1"/>
      <c r="Y47" s="88"/>
    </row>
    <row r="48" spans="1:25" ht="3.75" customHeight="1" thickBot="1">
      <c r="A48" s="2"/>
      <c r="B48" s="1"/>
      <c r="C48" s="1"/>
      <c r="D48" s="1"/>
      <c r="E48" s="1"/>
      <c r="F48" s="1"/>
      <c r="G48" s="1"/>
      <c r="H48" s="1"/>
      <c r="I48" s="1"/>
      <c r="J48" s="1"/>
      <c r="K48" s="1"/>
      <c r="L48" s="1"/>
      <c r="M48" s="1"/>
      <c r="N48" s="1"/>
      <c r="O48" s="1"/>
      <c r="P48" s="1"/>
      <c r="Q48" s="1"/>
      <c r="R48" s="1"/>
      <c r="S48" s="1"/>
      <c r="T48" s="1"/>
      <c r="U48" s="1"/>
      <c r="V48" s="1"/>
      <c r="W48" s="1"/>
      <c r="X48" s="1"/>
      <c r="Y48" s="88"/>
    </row>
    <row r="49" spans="1:25" ht="14.25" thickBot="1" thickTop="1">
      <c r="A49" s="100"/>
      <c r="B49" s="3"/>
      <c r="C49" s="3"/>
      <c r="D49" s="3"/>
      <c r="E49" s="1"/>
      <c r="F49" s="114"/>
      <c r="G49" s="116"/>
      <c r="H49" s="1"/>
      <c r="I49" s="114"/>
      <c r="J49" s="115"/>
      <c r="K49" s="115"/>
      <c r="L49" s="115"/>
      <c r="M49" s="115"/>
      <c r="N49" s="115"/>
      <c r="O49" s="116"/>
      <c r="P49" s="1"/>
      <c r="Q49" s="3"/>
      <c r="R49" s="3"/>
      <c r="S49" s="3"/>
      <c r="T49" s="3"/>
      <c r="U49" s="1"/>
      <c r="V49" s="1"/>
      <c r="W49" s="1"/>
      <c r="X49" s="1"/>
      <c r="Y49" s="88"/>
    </row>
    <row r="50" spans="1:25" ht="13.5" thickBot="1">
      <c r="A50" s="2"/>
      <c r="B50" s="1"/>
      <c r="C50" s="251">
        <f>'Config.'!M22</f>
        <v>10.25</v>
      </c>
      <c r="D50" s="252"/>
      <c r="E50" s="1"/>
      <c r="F50" s="118"/>
      <c r="G50" s="117"/>
      <c r="H50" s="1"/>
      <c r="I50" s="253">
        <f>'Config.'!AF21</f>
        <v>8.25</v>
      </c>
      <c r="J50" s="254"/>
      <c r="K50" s="113"/>
      <c r="L50" s="113"/>
      <c r="M50" s="113"/>
      <c r="N50" s="113"/>
      <c r="O50" s="117"/>
      <c r="P50" s="1"/>
      <c r="Q50" s="1"/>
      <c r="R50" s="1"/>
      <c r="S50" s="1"/>
      <c r="T50" s="1"/>
      <c r="U50" s="1"/>
      <c r="V50" s="1"/>
      <c r="W50" s="1"/>
      <c r="X50" s="1"/>
      <c r="Y50" s="88"/>
    </row>
    <row r="51" spans="1:25" ht="13.5" thickBot="1">
      <c r="A51" s="2"/>
      <c r="B51" s="1"/>
      <c r="C51" s="92"/>
      <c r="D51" s="92"/>
      <c r="E51" s="1"/>
      <c r="F51" s="118"/>
      <c r="G51" s="117"/>
      <c r="H51" s="1"/>
      <c r="I51" s="144"/>
      <c r="J51" s="113"/>
      <c r="K51" s="113"/>
      <c r="L51" s="113"/>
      <c r="M51" s="113"/>
      <c r="N51" s="113"/>
      <c r="O51" s="117"/>
      <c r="P51" s="1"/>
      <c r="Q51" s="1"/>
      <c r="R51" s="1"/>
      <c r="S51" s="1"/>
      <c r="T51" s="1"/>
      <c r="U51" s="1"/>
      <c r="V51" s="1"/>
      <c r="W51" s="1"/>
      <c r="X51" s="1"/>
      <c r="Y51" s="88"/>
    </row>
    <row r="52" spans="1:25" ht="12.75">
      <c r="A52" s="2"/>
      <c r="B52" s="1"/>
      <c r="C52" s="1"/>
      <c r="D52" s="1"/>
      <c r="E52" s="1"/>
      <c r="F52" s="118"/>
      <c r="G52" s="6"/>
      <c r="H52" s="1"/>
      <c r="I52" s="119"/>
      <c r="J52" s="120"/>
      <c r="K52" s="113"/>
      <c r="L52" s="113"/>
      <c r="M52" s="113"/>
      <c r="N52" s="113"/>
      <c r="O52" s="117"/>
      <c r="P52" s="1"/>
      <c r="Q52" s="1"/>
      <c r="R52" s="1"/>
      <c r="S52" s="1"/>
      <c r="T52" s="1"/>
      <c r="U52" s="1"/>
      <c r="V52" s="1"/>
      <c r="W52" s="1"/>
      <c r="X52" s="1"/>
      <c r="Y52" s="88"/>
    </row>
    <row r="53" spans="1:25" ht="13.5" thickBot="1">
      <c r="A53" s="2"/>
      <c r="B53" s="1"/>
      <c r="C53" s="3"/>
      <c r="D53" s="3"/>
      <c r="E53" s="1"/>
      <c r="F53" s="118"/>
      <c r="G53" s="7"/>
      <c r="H53" s="1"/>
      <c r="I53" s="118"/>
      <c r="J53" s="113"/>
      <c r="K53" s="113"/>
      <c r="L53" s="113"/>
      <c r="M53" s="113"/>
      <c r="N53" s="113"/>
      <c r="O53" s="117"/>
      <c r="P53" s="1"/>
      <c r="Q53" s="1"/>
      <c r="R53" s="1"/>
      <c r="S53" s="1"/>
      <c r="T53" s="1"/>
      <c r="U53" s="1"/>
      <c r="V53" s="1"/>
      <c r="W53" s="1"/>
      <c r="X53" s="1"/>
      <c r="Y53" s="88"/>
    </row>
    <row r="54" spans="1:25" ht="12.75">
      <c r="A54" s="2"/>
      <c r="B54" s="1"/>
      <c r="C54" s="1"/>
      <c r="D54" s="1"/>
      <c r="E54" s="1"/>
      <c r="F54" s="118"/>
      <c r="G54" s="117"/>
      <c r="H54" s="1"/>
      <c r="I54" s="118"/>
      <c r="J54" s="113"/>
      <c r="K54" s="113"/>
      <c r="L54" s="113"/>
      <c r="M54" s="113"/>
      <c r="N54" s="113"/>
      <c r="O54" s="117"/>
      <c r="P54" s="1"/>
      <c r="Q54" s="1"/>
      <c r="R54" s="1"/>
      <c r="S54" s="1"/>
      <c r="T54" s="1"/>
      <c r="U54" s="1"/>
      <c r="V54" s="1"/>
      <c r="W54" s="1"/>
      <c r="X54" s="1"/>
      <c r="Y54" s="88"/>
    </row>
    <row r="55" spans="1:25" ht="12.75">
      <c r="A55" s="2"/>
      <c r="B55" s="1"/>
      <c r="C55" s="1"/>
      <c r="D55" s="1"/>
      <c r="E55" s="1"/>
      <c r="F55" s="118"/>
      <c r="G55" s="117"/>
      <c r="H55" s="1"/>
      <c r="I55" s="118"/>
      <c r="J55" s="113"/>
      <c r="K55" s="113"/>
      <c r="L55" s="113"/>
      <c r="M55" s="113"/>
      <c r="N55" s="113"/>
      <c r="O55" s="117"/>
      <c r="P55" s="1"/>
      <c r="Q55" s="1"/>
      <c r="R55" s="1"/>
      <c r="S55" s="1"/>
      <c r="T55" s="1"/>
      <c r="U55" s="1"/>
      <c r="V55" s="1"/>
      <c r="W55" s="1"/>
      <c r="X55" s="1"/>
      <c r="Y55" s="88"/>
    </row>
    <row r="56" spans="1:25" ht="13.5" thickBot="1">
      <c r="A56" s="2"/>
      <c r="B56" s="1"/>
      <c r="C56" s="1"/>
      <c r="D56" s="1"/>
      <c r="E56" s="1"/>
      <c r="F56" s="118"/>
      <c r="G56" s="117"/>
      <c r="H56" s="1"/>
      <c r="I56" s="118"/>
      <c r="J56" s="113"/>
      <c r="K56" s="113"/>
      <c r="L56" s="113"/>
      <c r="M56" s="113"/>
      <c r="N56" s="113"/>
      <c r="O56" s="117"/>
      <c r="P56" s="1"/>
      <c r="Q56" s="1"/>
      <c r="R56" s="1"/>
      <c r="S56" s="1"/>
      <c r="T56" s="1"/>
      <c r="U56" s="1"/>
      <c r="V56" s="1"/>
      <c r="W56" s="1"/>
      <c r="X56" s="1"/>
      <c r="Y56" s="88"/>
    </row>
    <row r="57" spans="1:25" ht="13.5" thickBot="1">
      <c r="A57" s="2"/>
      <c r="B57" s="1"/>
      <c r="C57" s="1"/>
      <c r="D57" s="1"/>
      <c r="E57" s="1"/>
      <c r="F57" s="118"/>
      <c r="G57" s="117"/>
      <c r="H57" s="1"/>
      <c r="I57" s="118"/>
      <c r="J57" s="113"/>
      <c r="K57" s="113"/>
      <c r="L57" s="113"/>
      <c r="M57" s="113"/>
      <c r="N57" s="113"/>
      <c r="O57" s="117"/>
      <c r="P57" s="1"/>
      <c r="Q57" s="249">
        <f>'Config.'!U21</f>
        <v>44</v>
      </c>
      <c r="R57" s="246"/>
      <c r="S57" s="1"/>
      <c r="T57" s="1"/>
      <c r="U57" s="1"/>
      <c r="V57" s="1"/>
      <c r="W57" s="1"/>
      <c r="X57" s="1"/>
      <c r="Y57" s="88"/>
    </row>
    <row r="58" spans="1:25" ht="12.75">
      <c r="A58" s="2"/>
      <c r="B58" s="1"/>
      <c r="C58" s="1"/>
      <c r="D58" s="1"/>
      <c r="E58" s="1"/>
      <c r="F58" s="118"/>
      <c r="G58" s="117"/>
      <c r="H58" s="1"/>
      <c r="I58" s="118"/>
      <c r="J58" s="113"/>
      <c r="K58" s="113"/>
      <c r="L58" s="113"/>
      <c r="M58" s="113"/>
      <c r="N58" s="113"/>
      <c r="O58" s="117"/>
      <c r="P58" s="1"/>
      <c r="Q58" s="1"/>
      <c r="R58" s="1"/>
      <c r="S58" s="1"/>
      <c r="T58" s="1"/>
      <c r="U58" s="1"/>
      <c r="V58" s="1"/>
      <c r="W58" s="1"/>
      <c r="X58" s="1"/>
      <c r="Y58" s="88"/>
    </row>
    <row r="59" spans="1:25" ht="12.75">
      <c r="A59" s="2"/>
      <c r="B59" s="1"/>
      <c r="C59" s="1"/>
      <c r="D59" s="1"/>
      <c r="E59" s="1"/>
      <c r="F59" s="118"/>
      <c r="G59" s="117"/>
      <c r="H59" s="1"/>
      <c r="I59" s="118"/>
      <c r="J59" s="113"/>
      <c r="K59" s="113"/>
      <c r="L59" s="113"/>
      <c r="M59" s="113"/>
      <c r="N59" s="113"/>
      <c r="O59" s="117"/>
      <c r="P59" s="1"/>
      <c r="Q59" s="1"/>
      <c r="R59" s="1"/>
      <c r="S59" s="1"/>
      <c r="T59" s="1"/>
      <c r="U59" s="1"/>
      <c r="V59" s="1"/>
      <c r="W59" s="1"/>
      <c r="X59" s="1"/>
      <c r="Y59" s="88"/>
    </row>
    <row r="60" spans="1:25" ht="12.75">
      <c r="A60" s="2"/>
      <c r="B60" s="1"/>
      <c r="C60" s="1"/>
      <c r="D60" s="1"/>
      <c r="E60" s="1"/>
      <c r="F60" s="118"/>
      <c r="G60" s="117"/>
      <c r="H60" s="1"/>
      <c r="I60" s="118"/>
      <c r="J60" s="113"/>
      <c r="K60" s="113"/>
      <c r="L60" s="113"/>
      <c r="M60" s="113"/>
      <c r="N60" s="113"/>
      <c r="O60" s="117"/>
      <c r="P60" s="1"/>
      <c r="Q60" s="1"/>
      <c r="R60" s="1"/>
      <c r="S60" s="1"/>
      <c r="T60" s="1"/>
      <c r="U60" s="1"/>
      <c r="V60" s="1"/>
      <c r="W60" s="1"/>
      <c r="X60" s="1"/>
      <c r="Y60" s="88"/>
    </row>
    <row r="61" spans="1:25" ht="13.5" thickBot="1">
      <c r="A61" s="2"/>
      <c r="B61" s="1"/>
      <c r="C61" s="1"/>
      <c r="D61" s="1"/>
      <c r="E61" s="1"/>
      <c r="F61" s="118"/>
      <c r="G61" s="117"/>
      <c r="H61" s="1"/>
      <c r="I61" s="118"/>
      <c r="J61" s="113"/>
      <c r="K61" s="113"/>
      <c r="L61" s="113"/>
      <c r="M61" s="113"/>
      <c r="N61" s="113"/>
      <c r="O61" s="117"/>
      <c r="P61" s="1"/>
      <c r="Q61" s="1"/>
      <c r="R61" s="1"/>
      <c r="S61" s="1"/>
      <c r="T61" s="1"/>
      <c r="U61" s="1"/>
      <c r="V61" s="1"/>
      <c r="W61" s="1"/>
      <c r="X61" s="1"/>
      <c r="Y61" s="88"/>
    </row>
    <row r="62" spans="1:25" ht="13.5" thickBot="1">
      <c r="A62" s="249">
        <f>'Config.'!N21</f>
        <v>74</v>
      </c>
      <c r="B62" s="246"/>
      <c r="C62" s="1"/>
      <c r="D62" s="1"/>
      <c r="E62" s="1"/>
      <c r="F62" s="118"/>
      <c r="G62" s="117"/>
      <c r="H62" s="1"/>
      <c r="I62" s="118"/>
      <c r="J62" s="113"/>
      <c r="K62" s="243">
        <f>'Config.'!AG21</f>
        <v>72.25</v>
      </c>
      <c r="L62" s="244"/>
      <c r="M62" s="113"/>
      <c r="N62" s="113"/>
      <c r="O62" s="117"/>
      <c r="P62" s="1"/>
      <c r="Q62" s="1"/>
      <c r="R62" s="1"/>
      <c r="S62" s="1"/>
      <c r="T62" s="1"/>
      <c r="U62" s="1"/>
      <c r="V62" s="1"/>
      <c r="W62" s="1"/>
      <c r="X62" s="1"/>
      <c r="Y62" s="88"/>
    </row>
    <row r="63" spans="1:25" ht="12.75">
      <c r="A63" s="2"/>
      <c r="B63" s="1"/>
      <c r="C63" s="1"/>
      <c r="D63" s="1"/>
      <c r="E63" s="1"/>
      <c r="F63" s="118"/>
      <c r="G63" s="117"/>
      <c r="H63" s="1"/>
      <c r="I63" s="118"/>
      <c r="J63" s="113"/>
      <c r="K63" s="125"/>
      <c r="L63" s="125"/>
      <c r="M63" s="113"/>
      <c r="N63" s="113"/>
      <c r="O63" s="117"/>
      <c r="P63" s="1"/>
      <c r="Q63" s="1"/>
      <c r="R63" s="1"/>
      <c r="S63" s="1"/>
      <c r="T63" s="1"/>
      <c r="U63" s="1"/>
      <c r="V63" s="1"/>
      <c r="W63" s="1"/>
      <c r="X63" s="1"/>
      <c r="Y63" s="88"/>
    </row>
    <row r="64" spans="1:25" ht="12.75">
      <c r="A64" s="2"/>
      <c r="B64" s="1"/>
      <c r="C64" s="1"/>
      <c r="D64" s="1"/>
      <c r="E64" s="1"/>
      <c r="F64" s="118"/>
      <c r="G64" s="117"/>
      <c r="H64" s="1"/>
      <c r="I64" s="118"/>
      <c r="J64" s="113"/>
      <c r="K64" s="113"/>
      <c r="L64" s="113"/>
      <c r="M64" s="113"/>
      <c r="N64" s="113"/>
      <c r="O64" s="117"/>
      <c r="P64" s="1"/>
      <c r="Q64" s="1"/>
      <c r="R64" s="1"/>
      <c r="S64" s="1"/>
      <c r="T64" s="1"/>
      <c r="U64" s="1"/>
      <c r="V64" s="1"/>
      <c r="W64" s="1"/>
      <c r="X64" s="1"/>
      <c r="Y64" s="88"/>
    </row>
    <row r="65" spans="1:25" ht="12.75">
      <c r="A65" s="2"/>
      <c r="B65" s="1"/>
      <c r="C65" s="1"/>
      <c r="D65" s="1"/>
      <c r="E65" s="1"/>
      <c r="F65" s="118"/>
      <c r="G65" s="117"/>
      <c r="H65" s="1"/>
      <c r="I65" s="118"/>
      <c r="J65" s="113"/>
      <c r="K65" s="113"/>
      <c r="L65" s="113"/>
      <c r="M65" s="113"/>
      <c r="N65" s="247" t="s">
        <v>32</v>
      </c>
      <c r="O65" s="126"/>
      <c r="P65" s="4"/>
      <c r="Q65" s="4"/>
      <c r="R65" s="4"/>
      <c r="S65" s="1"/>
      <c r="T65" s="1"/>
      <c r="U65" s="1"/>
      <c r="V65" s="1"/>
      <c r="W65" s="1"/>
      <c r="X65" s="1"/>
      <c r="Y65" s="88"/>
    </row>
    <row r="66" spans="1:25" ht="13.5" thickBot="1">
      <c r="A66" s="2"/>
      <c r="B66" s="1"/>
      <c r="C66" s="1"/>
      <c r="D66" s="1"/>
      <c r="E66" s="1"/>
      <c r="F66" s="118"/>
      <c r="G66" s="117"/>
      <c r="H66" s="1"/>
      <c r="I66" s="118"/>
      <c r="J66" s="113"/>
      <c r="K66" s="113"/>
      <c r="L66" s="113"/>
      <c r="M66" s="113"/>
      <c r="N66" s="247"/>
      <c r="O66" s="117"/>
      <c r="P66" s="1"/>
      <c r="Q66" s="1"/>
      <c r="R66" s="1"/>
      <c r="S66" s="1"/>
      <c r="T66" s="1"/>
      <c r="U66" s="1"/>
      <c r="V66" s="1"/>
      <c r="W66" s="1"/>
      <c r="X66" s="1"/>
      <c r="Y66" s="88"/>
    </row>
    <row r="67" spans="1:25" ht="13.5" thickBot="1">
      <c r="A67" s="2"/>
      <c r="B67" s="1"/>
      <c r="C67" s="1"/>
      <c r="D67" s="1"/>
      <c r="E67" s="1"/>
      <c r="F67" s="118"/>
      <c r="G67" s="117"/>
      <c r="H67" s="1"/>
      <c r="I67" s="118"/>
      <c r="J67" s="113"/>
      <c r="K67" s="113"/>
      <c r="L67" s="113"/>
      <c r="M67" s="113"/>
      <c r="N67" s="113"/>
      <c r="O67" s="117"/>
      <c r="P67" s="1"/>
      <c r="Q67" s="1"/>
      <c r="R67" s="1"/>
      <c r="S67" s="245">
        <f>'Config.'!T21</f>
        <v>83.34375</v>
      </c>
      <c r="T67" s="246"/>
      <c r="U67" s="94" t="s">
        <v>43</v>
      </c>
      <c r="V67" s="1"/>
      <c r="W67" s="1"/>
      <c r="X67" s="1"/>
      <c r="Y67" s="88"/>
    </row>
    <row r="68" spans="1:25" ht="12.75">
      <c r="A68" s="2"/>
      <c r="B68" s="1"/>
      <c r="C68" s="1"/>
      <c r="D68" s="1"/>
      <c r="E68" s="1"/>
      <c r="F68" s="118"/>
      <c r="G68" s="117"/>
      <c r="H68" s="1"/>
      <c r="I68" s="118"/>
      <c r="J68" s="113"/>
      <c r="K68" s="113"/>
      <c r="L68" s="113"/>
      <c r="M68" s="113"/>
      <c r="N68" s="113"/>
      <c r="O68" s="117"/>
      <c r="P68" s="1"/>
      <c r="Q68" s="1"/>
      <c r="R68" s="1"/>
      <c r="S68" s="1"/>
      <c r="T68" s="1"/>
      <c r="U68" s="1"/>
      <c r="V68" s="1"/>
      <c r="W68" s="1"/>
      <c r="X68" s="1"/>
      <c r="Y68" s="88"/>
    </row>
    <row r="69" spans="1:25" ht="12.75">
      <c r="A69" s="2"/>
      <c r="B69" s="1"/>
      <c r="C69" s="1"/>
      <c r="D69" s="1"/>
      <c r="E69" s="1"/>
      <c r="F69" s="118"/>
      <c r="G69" s="117"/>
      <c r="H69" s="1"/>
      <c r="I69" s="118"/>
      <c r="J69" s="113"/>
      <c r="K69" s="113"/>
      <c r="L69" s="113"/>
      <c r="M69" s="113"/>
      <c r="N69" s="113"/>
      <c r="O69" s="117"/>
      <c r="P69" s="1"/>
      <c r="Q69" s="1"/>
      <c r="R69" s="1"/>
      <c r="S69" s="1"/>
      <c r="T69" s="1"/>
      <c r="U69" s="1"/>
      <c r="V69" s="1"/>
      <c r="W69" s="1"/>
      <c r="X69" s="1"/>
      <c r="Y69" s="88"/>
    </row>
    <row r="70" spans="1:25" ht="12.75">
      <c r="A70" s="2"/>
      <c r="B70" s="1"/>
      <c r="C70" s="1"/>
      <c r="D70" s="1"/>
      <c r="E70" s="1"/>
      <c r="F70" s="118"/>
      <c r="G70" s="117"/>
      <c r="H70" s="1"/>
      <c r="I70" s="118"/>
      <c r="J70" s="113"/>
      <c r="K70" s="113"/>
      <c r="L70" s="113"/>
      <c r="M70" s="113"/>
      <c r="N70" s="113"/>
      <c r="O70" s="117"/>
      <c r="P70" s="1"/>
      <c r="Q70" s="1"/>
      <c r="R70" s="1"/>
      <c r="S70" s="1"/>
      <c r="T70" s="1"/>
      <c r="U70" s="1"/>
      <c r="V70" s="1"/>
      <c r="W70" s="1"/>
      <c r="X70" s="1"/>
      <c r="Y70" s="88"/>
    </row>
    <row r="71" spans="1:25" ht="12.75">
      <c r="A71" s="2"/>
      <c r="B71" s="1"/>
      <c r="C71" s="1"/>
      <c r="D71" s="1"/>
      <c r="E71" s="1"/>
      <c r="F71" s="118"/>
      <c r="G71" s="117"/>
      <c r="H71" s="1"/>
      <c r="I71" s="118"/>
      <c r="J71" s="113"/>
      <c r="K71" s="113"/>
      <c r="L71" s="113"/>
      <c r="M71" s="113"/>
      <c r="N71" s="113"/>
      <c r="O71" s="117"/>
      <c r="P71" s="1"/>
      <c r="Q71" s="1"/>
      <c r="R71" s="1"/>
      <c r="S71" s="1"/>
      <c r="T71" s="1"/>
      <c r="U71" s="1"/>
      <c r="V71" s="1"/>
      <c r="W71" s="1"/>
      <c r="X71" s="1"/>
      <c r="Y71" s="88"/>
    </row>
    <row r="72" spans="1:25" ht="12.75">
      <c r="A72" s="2"/>
      <c r="B72" s="1"/>
      <c r="C72" s="1"/>
      <c r="D72" s="1"/>
      <c r="E72" s="1"/>
      <c r="F72" s="118"/>
      <c r="G72" s="117"/>
      <c r="H72" s="1"/>
      <c r="I72" s="118"/>
      <c r="J72" s="113"/>
      <c r="K72" s="113"/>
      <c r="L72" s="113"/>
      <c r="M72" s="113"/>
      <c r="N72" s="113"/>
      <c r="O72" s="117"/>
      <c r="P72" s="1"/>
      <c r="Q72" s="1"/>
      <c r="R72" s="1"/>
      <c r="S72" s="1"/>
      <c r="T72" s="1"/>
      <c r="U72" s="1"/>
      <c r="V72" s="1"/>
      <c r="W72" s="1"/>
      <c r="X72" s="1"/>
      <c r="Y72" s="88"/>
    </row>
    <row r="73" spans="1:25" ht="12.75">
      <c r="A73" s="2"/>
      <c r="B73" s="1"/>
      <c r="C73" s="1"/>
      <c r="D73" s="1"/>
      <c r="E73" s="1"/>
      <c r="F73" s="118"/>
      <c r="G73" s="117"/>
      <c r="H73" s="1"/>
      <c r="I73" s="118"/>
      <c r="J73" s="113"/>
      <c r="K73" s="113"/>
      <c r="L73" s="113"/>
      <c r="M73" s="113"/>
      <c r="N73" s="113"/>
      <c r="O73" s="117"/>
      <c r="P73" s="1"/>
      <c r="Q73" s="1"/>
      <c r="R73" s="1"/>
      <c r="S73" s="1"/>
      <c r="T73" s="1"/>
      <c r="U73" s="1"/>
      <c r="V73" s="1"/>
      <c r="W73" s="1"/>
      <c r="X73" s="1"/>
      <c r="Y73" s="88"/>
    </row>
    <row r="74" spans="1:25" ht="12.75">
      <c r="A74" s="2"/>
      <c r="B74" s="1"/>
      <c r="C74" s="1"/>
      <c r="D74" s="1"/>
      <c r="E74" s="1"/>
      <c r="F74" s="118"/>
      <c r="G74" s="117"/>
      <c r="H74" s="1"/>
      <c r="I74" s="118"/>
      <c r="J74" s="113"/>
      <c r="K74" s="113"/>
      <c r="L74" s="113"/>
      <c r="M74" s="113"/>
      <c r="N74" s="113"/>
      <c r="O74" s="117"/>
      <c r="P74" s="1"/>
      <c r="Q74" s="1"/>
      <c r="R74" s="1"/>
      <c r="S74" s="1"/>
      <c r="T74" s="1"/>
      <c r="U74" s="1"/>
      <c r="V74" s="1"/>
      <c r="W74" s="1"/>
      <c r="X74" s="1"/>
      <c r="Y74" s="88"/>
    </row>
    <row r="75" spans="1:25" ht="13.5" thickBot="1">
      <c r="A75" s="2"/>
      <c r="B75" s="1"/>
      <c r="C75" s="1"/>
      <c r="D75" s="1"/>
      <c r="E75" s="1"/>
      <c r="F75" s="118"/>
      <c r="G75" s="117"/>
      <c r="H75" s="1"/>
      <c r="I75" s="121"/>
      <c r="J75" s="122"/>
      <c r="K75" s="122"/>
      <c r="L75" s="122"/>
      <c r="M75" s="113"/>
      <c r="N75" s="113"/>
      <c r="O75" s="117"/>
      <c r="P75" s="1"/>
      <c r="Q75" s="1"/>
      <c r="R75" s="1"/>
      <c r="S75" s="1"/>
      <c r="T75" s="1"/>
      <c r="U75" s="1"/>
      <c r="V75" s="1"/>
      <c r="W75" s="1"/>
      <c r="X75" s="1"/>
      <c r="Y75" s="88"/>
    </row>
    <row r="76" spans="1:25" ht="12.75">
      <c r="A76" s="2"/>
      <c r="B76" s="4"/>
      <c r="C76" s="1"/>
      <c r="D76" s="1"/>
      <c r="E76" s="1"/>
      <c r="F76" s="118"/>
      <c r="G76" s="6"/>
      <c r="H76" s="1"/>
      <c r="I76" s="118"/>
      <c r="J76" s="113"/>
      <c r="K76" s="113"/>
      <c r="L76" s="113"/>
      <c r="M76" s="113"/>
      <c r="N76" s="113"/>
      <c r="O76" s="117"/>
      <c r="P76" s="1"/>
      <c r="Q76" s="1"/>
      <c r="R76" s="1"/>
      <c r="S76" s="1"/>
      <c r="T76" s="1"/>
      <c r="U76" s="1"/>
      <c r="V76" s="1"/>
      <c r="W76" s="1"/>
      <c r="X76" s="1"/>
      <c r="Y76" s="88"/>
    </row>
    <row r="77" spans="1:25" ht="13.5" thickBot="1">
      <c r="A77" s="100"/>
      <c r="B77" s="3"/>
      <c r="C77" s="3"/>
      <c r="D77" s="3"/>
      <c r="E77" s="1"/>
      <c r="F77" s="118"/>
      <c r="G77" s="7"/>
      <c r="H77" s="1"/>
      <c r="I77" s="118"/>
      <c r="J77" s="113"/>
      <c r="K77" s="113"/>
      <c r="L77" s="113"/>
      <c r="M77" s="113"/>
      <c r="N77" s="113"/>
      <c r="O77" s="117"/>
      <c r="P77" s="1"/>
      <c r="Q77" s="1"/>
      <c r="R77" s="1"/>
      <c r="S77" s="1"/>
      <c r="T77" s="1"/>
      <c r="U77" s="1"/>
      <c r="V77" s="1"/>
      <c r="W77" s="1"/>
      <c r="X77" s="1"/>
      <c r="Y77" s="88"/>
    </row>
    <row r="78" spans="1:25" ht="12.75">
      <c r="A78" s="2"/>
      <c r="B78" s="1"/>
      <c r="C78" s="1"/>
      <c r="D78" s="1"/>
      <c r="E78" s="1"/>
      <c r="F78" s="118"/>
      <c r="G78" s="117"/>
      <c r="H78" s="1"/>
      <c r="I78" s="118"/>
      <c r="J78" s="113"/>
      <c r="K78" s="113"/>
      <c r="L78" s="113"/>
      <c r="M78" s="113"/>
      <c r="N78" s="113"/>
      <c r="O78" s="117"/>
      <c r="P78" s="1"/>
      <c r="Q78" s="1"/>
      <c r="R78" s="1"/>
      <c r="S78" s="1"/>
      <c r="T78" s="1"/>
      <c r="U78" s="1"/>
      <c r="V78" s="1"/>
      <c r="W78" s="1"/>
      <c r="X78" s="1"/>
      <c r="Y78" s="88"/>
    </row>
    <row r="79" spans="1:25" ht="13.5" thickBot="1">
      <c r="A79" s="2"/>
      <c r="B79" s="1"/>
      <c r="C79" s="1"/>
      <c r="D79" s="1"/>
      <c r="E79" s="1"/>
      <c r="F79" s="123"/>
      <c r="G79" s="127"/>
      <c r="H79" s="1"/>
      <c r="I79" s="123"/>
      <c r="J79" s="124"/>
      <c r="K79" s="124"/>
      <c r="L79" s="124"/>
      <c r="M79" s="124"/>
      <c r="N79" s="124"/>
      <c r="O79" s="127"/>
      <c r="P79" s="1"/>
      <c r="Q79" s="4"/>
      <c r="R79" s="4"/>
      <c r="S79" s="4"/>
      <c r="T79" s="4"/>
      <c r="U79" s="1"/>
      <c r="V79" s="1"/>
      <c r="W79" s="1"/>
      <c r="X79" s="1"/>
      <c r="Y79" s="88"/>
    </row>
    <row r="80" spans="1:25" ht="13.5" thickTop="1">
      <c r="A80" s="2"/>
      <c r="B80" s="1"/>
      <c r="C80" s="1"/>
      <c r="D80" s="1"/>
      <c r="E80" s="1"/>
      <c r="F80" s="1"/>
      <c r="G80" s="1"/>
      <c r="H80" s="1"/>
      <c r="I80" s="1"/>
      <c r="J80" s="1"/>
      <c r="K80" s="1"/>
      <c r="L80" s="1"/>
      <c r="M80" s="1"/>
      <c r="N80" s="1"/>
      <c r="O80" s="1"/>
      <c r="P80" s="1"/>
      <c r="Q80" s="1"/>
      <c r="R80" s="1"/>
      <c r="S80" s="1"/>
      <c r="T80" s="1"/>
      <c r="U80" s="1"/>
      <c r="V80" s="1"/>
      <c r="W80" s="1"/>
      <c r="X80" s="1"/>
      <c r="Y80" s="88"/>
    </row>
    <row r="81" spans="1:25" ht="12.75">
      <c r="A81" s="2"/>
      <c r="B81" s="1"/>
      <c r="C81" s="1"/>
      <c r="D81" s="1"/>
      <c r="E81" s="1"/>
      <c r="F81" s="1"/>
      <c r="G81" s="1"/>
      <c r="H81" s="1"/>
      <c r="I81" s="242" t="s">
        <v>44</v>
      </c>
      <c r="J81" s="242"/>
      <c r="K81" s="242"/>
      <c r="L81" s="237">
        <v>4</v>
      </c>
      <c r="M81" s="237"/>
      <c r="N81" s="1"/>
      <c r="O81" s="1"/>
      <c r="P81" s="1"/>
      <c r="Q81" s="1"/>
      <c r="R81" s="1"/>
      <c r="S81" s="1"/>
      <c r="T81" s="1"/>
      <c r="U81" s="1"/>
      <c r="V81" s="1"/>
      <c r="W81" s="1"/>
      <c r="X81" s="1"/>
      <c r="Y81" s="88"/>
    </row>
    <row r="82" spans="1:25" ht="12.75">
      <c r="A82" s="2"/>
      <c r="B82" s="1"/>
      <c r="C82" s="1"/>
      <c r="D82" s="1"/>
      <c r="E82" s="1"/>
      <c r="F82" s="1"/>
      <c r="G82" s="1"/>
      <c r="H82" s="1"/>
      <c r="I82" s="1"/>
      <c r="J82" s="240" t="s">
        <v>15</v>
      </c>
      <c r="K82" s="240"/>
      <c r="L82" s="241">
        <v>0.25</v>
      </c>
      <c r="M82" s="241"/>
      <c r="N82" s="1" t="s">
        <v>18</v>
      </c>
      <c r="O82" s="1"/>
      <c r="P82" s="1"/>
      <c r="Q82" s="1"/>
      <c r="R82" s="1"/>
      <c r="S82" s="1"/>
      <c r="T82" s="1"/>
      <c r="U82" s="1"/>
      <c r="V82" s="1"/>
      <c r="W82" s="1"/>
      <c r="X82" s="1"/>
      <c r="Y82" s="88"/>
    </row>
    <row r="83" spans="1:25" ht="12.75">
      <c r="A83" s="2"/>
      <c r="B83" s="1"/>
      <c r="C83" s="1"/>
      <c r="D83" s="1"/>
      <c r="E83" s="1"/>
      <c r="F83" s="1"/>
      <c r="G83" s="1"/>
      <c r="H83" s="1"/>
      <c r="I83" s="1"/>
      <c r="J83" s="240" t="s">
        <v>16</v>
      </c>
      <c r="K83" s="240"/>
      <c r="L83" s="238">
        <v>0.13</v>
      </c>
      <c r="M83" s="238"/>
      <c r="N83" s="1"/>
      <c r="O83" s="1"/>
      <c r="P83" s="1"/>
      <c r="Q83" s="1"/>
      <c r="R83" s="1"/>
      <c r="S83" s="1"/>
      <c r="T83" s="1"/>
      <c r="U83" s="1"/>
      <c r="V83" s="1"/>
      <c r="W83" s="1"/>
      <c r="X83" s="1"/>
      <c r="Y83" s="88"/>
    </row>
    <row r="84" spans="1:25" ht="12.75">
      <c r="A84" s="2"/>
      <c r="B84" s="1"/>
      <c r="C84" s="1"/>
      <c r="D84" s="1"/>
      <c r="E84" s="1"/>
      <c r="F84" s="1"/>
      <c r="G84" s="1"/>
      <c r="H84" s="1"/>
      <c r="I84" s="1"/>
      <c r="J84" s="240" t="s">
        <v>17</v>
      </c>
      <c r="K84" s="240"/>
      <c r="L84" s="239">
        <v>0.25</v>
      </c>
      <c r="M84" s="239"/>
      <c r="N84" s="1"/>
      <c r="O84" s="1"/>
      <c r="P84" s="1"/>
      <c r="Q84" s="1"/>
      <c r="R84" s="1"/>
      <c r="S84" s="1"/>
      <c r="T84" s="1"/>
      <c r="U84" s="1"/>
      <c r="V84" s="1"/>
      <c r="W84" s="1"/>
      <c r="X84" s="1"/>
      <c r="Y84" s="88"/>
    </row>
    <row r="85" spans="1:25" ht="12.75">
      <c r="A85" s="2"/>
      <c r="B85" s="1"/>
      <c r="C85" s="1"/>
      <c r="D85" s="1"/>
      <c r="E85" s="1"/>
      <c r="F85" s="1"/>
      <c r="G85" s="1"/>
      <c r="H85" s="1"/>
      <c r="I85" s="1"/>
      <c r="J85" s="240" t="s">
        <v>35</v>
      </c>
      <c r="K85" s="240"/>
      <c r="L85" s="250" t="s">
        <v>36</v>
      </c>
      <c r="M85" s="250"/>
      <c r="N85" s="1"/>
      <c r="O85" s="1"/>
      <c r="P85" s="1"/>
      <c r="Q85" s="1"/>
      <c r="R85" s="1"/>
      <c r="S85" s="1"/>
      <c r="T85" s="1"/>
      <c r="U85" s="1"/>
      <c r="V85" s="1"/>
      <c r="W85" s="1"/>
      <c r="X85" s="1"/>
      <c r="Y85" s="88"/>
    </row>
    <row r="86" spans="1:25" ht="13.5"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7"/>
    </row>
  </sheetData>
  <sheetProtection password="E5C0" sheet="1" objects="1" scenarios="1"/>
  <mergeCells count="44">
    <mergeCell ref="S2:T2"/>
    <mergeCell ref="S45:T45"/>
    <mergeCell ref="A19:B19"/>
    <mergeCell ref="S24:T24"/>
    <mergeCell ref="L39:M39"/>
    <mergeCell ref="I2:O2"/>
    <mergeCell ref="C7:D7"/>
    <mergeCell ref="I7:J7"/>
    <mergeCell ref="Q14:R14"/>
    <mergeCell ref="L3:M4"/>
    <mergeCell ref="S3:T3"/>
    <mergeCell ref="S4:T4"/>
    <mergeCell ref="C50:D50"/>
    <mergeCell ref="I50:J50"/>
    <mergeCell ref="S46:T46"/>
    <mergeCell ref="S47:T47"/>
    <mergeCell ref="K19:L19"/>
    <mergeCell ref="I38:K38"/>
    <mergeCell ref="L38:M38"/>
    <mergeCell ref="N22:N23"/>
    <mergeCell ref="Q57:R57"/>
    <mergeCell ref="N65:N66"/>
    <mergeCell ref="A62:B62"/>
    <mergeCell ref="S67:T67"/>
    <mergeCell ref="L42:M42"/>
    <mergeCell ref="I81:K81"/>
    <mergeCell ref="L81:M81"/>
    <mergeCell ref="L46:M47"/>
    <mergeCell ref="L83:M83"/>
    <mergeCell ref="L84:M84"/>
    <mergeCell ref="J85:K85"/>
    <mergeCell ref="L85:M85"/>
    <mergeCell ref="J83:K83"/>
    <mergeCell ref="J84:K84"/>
    <mergeCell ref="J39:K39"/>
    <mergeCell ref="J40:K40"/>
    <mergeCell ref="J41:K41"/>
    <mergeCell ref="J82:K82"/>
    <mergeCell ref="K62:L62"/>
    <mergeCell ref="L82:M82"/>
    <mergeCell ref="L40:M40"/>
    <mergeCell ref="L41:M41"/>
    <mergeCell ref="I45:O45"/>
    <mergeCell ref="J42:K42"/>
  </mergeCells>
  <printOptions/>
  <pageMargins left="0.75" right="0.75" top="1" bottom="1" header="0.5" footer="0.5"/>
  <pageSetup fitToHeight="2" fitToWidth="1" horizontalDpi="600" verticalDpi="600" orientation="landscape" scale="84" r:id="rId2"/>
  <drawing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AB86"/>
  <sheetViews>
    <sheetView showGridLines="0" zoomScalePageLayoutView="0" workbookViewId="0" topLeftCell="A1">
      <selection activeCell="Y33" sqref="Y33"/>
    </sheetView>
  </sheetViews>
  <sheetFormatPr defaultColWidth="9.140625" defaultRowHeight="12.75"/>
  <cols>
    <col min="1" max="1" width="6.57421875" style="0" customWidth="1"/>
    <col min="2" max="2" width="3.8515625" style="0" customWidth="1"/>
    <col min="3" max="3" width="5.28125" style="0" customWidth="1"/>
    <col min="4" max="5" width="4.7109375" style="0" customWidth="1"/>
    <col min="6" max="6" width="4.421875" style="0" customWidth="1"/>
    <col min="7" max="8" width="0.85546875" style="0" customWidth="1"/>
    <col min="9" max="9" width="2.8515625" style="0" customWidth="1"/>
    <col min="10" max="10" width="0.85546875" style="0" customWidth="1"/>
    <col min="11" max="11" width="4.57421875" style="0" customWidth="1"/>
    <col min="12" max="12" width="5.00390625" style="0" customWidth="1"/>
    <col min="13" max="13" width="4.140625" style="0" customWidth="1"/>
    <col min="14" max="14" width="5.57421875" style="0" customWidth="1"/>
    <col min="15" max="15" width="3.8515625" style="0" customWidth="1"/>
    <col min="16" max="16" width="5.140625" style="0" customWidth="1"/>
    <col min="17" max="17" width="4.00390625" style="0" customWidth="1"/>
    <col min="18" max="18" width="4.421875" style="0" customWidth="1"/>
    <col min="19" max="19" width="4.00390625" style="0" customWidth="1"/>
    <col min="20" max="20" width="0.85546875" style="0" customWidth="1"/>
    <col min="21" max="22" width="5.421875" style="0" customWidth="1"/>
    <col min="23" max="23" width="4.7109375" style="0" customWidth="1"/>
    <col min="24" max="24" width="6.00390625" style="0" customWidth="1"/>
    <col min="25" max="25" width="12.421875" style="0" customWidth="1"/>
  </cols>
  <sheetData>
    <row r="1" spans="1:28"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7"/>
    </row>
    <row r="2" spans="1:28" ht="15" customHeight="1" thickBot="1">
      <c r="A2" s="2"/>
      <c r="B2" s="1"/>
      <c r="C2" s="1"/>
      <c r="D2" s="1"/>
      <c r="E2" s="1"/>
      <c r="F2" s="1"/>
      <c r="G2" s="1"/>
      <c r="H2" s="1"/>
      <c r="I2" s="1"/>
      <c r="J2" s="1"/>
      <c r="K2" s="248" t="s">
        <v>41</v>
      </c>
      <c r="L2" s="248"/>
      <c r="M2" s="248"/>
      <c r="N2" s="248"/>
      <c r="O2" s="248"/>
      <c r="P2" s="248"/>
      <c r="Q2" s="248"/>
      <c r="R2" s="248"/>
      <c r="S2" s="248"/>
      <c r="T2" s="1"/>
      <c r="U2" s="1"/>
      <c r="V2" s="259">
        <f>'Config.'!$D$12</f>
        <v>36</v>
      </c>
      <c r="W2" s="246"/>
      <c r="X2" s="101" t="s">
        <v>85</v>
      </c>
      <c r="Y2" s="1"/>
      <c r="Z2" s="98">
        <f>'Config.'!$D$12+1.25</f>
        <v>37.25</v>
      </c>
      <c r="AA2" s="101" t="s">
        <v>83</v>
      </c>
      <c r="AB2" s="88"/>
    </row>
    <row r="3" spans="1:28" ht="13.5" thickBot="1">
      <c r="A3" s="2"/>
      <c r="B3" s="1"/>
      <c r="C3" s="1"/>
      <c r="D3" s="1"/>
      <c r="E3" s="1"/>
      <c r="F3" s="1"/>
      <c r="G3" s="1"/>
      <c r="H3" s="1"/>
      <c r="I3" s="1"/>
      <c r="J3" s="1"/>
      <c r="K3" s="105"/>
      <c r="L3" s="89"/>
      <c r="M3" s="89"/>
      <c r="N3" s="255">
        <f>'Config.'!D12-0.1875</f>
        <v>35.8125</v>
      </c>
      <c r="O3" s="256"/>
      <c r="P3" s="90"/>
      <c r="Q3" s="90"/>
      <c r="R3" s="89"/>
      <c r="S3" s="10"/>
      <c r="T3" s="1"/>
      <c r="U3" s="1"/>
      <c r="V3" s="249">
        <f>'Config.'!$D$13</f>
        <v>84.1875</v>
      </c>
      <c r="W3" s="246"/>
      <c r="X3" s="91" t="s">
        <v>82</v>
      </c>
      <c r="Y3" s="1"/>
      <c r="Z3" s="98">
        <f>V3+13/16</f>
        <v>85</v>
      </c>
      <c r="AA3" s="101" t="s">
        <v>84</v>
      </c>
      <c r="AB3" s="88"/>
    </row>
    <row r="4" spans="1:28" ht="13.5" thickBot="1">
      <c r="A4" s="2"/>
      <c r="B4" s="1"/>
      <c r="C4" s="1"/>
      <c r="D4" s="1"/>
      <c r="E4" s="1"/>
      <c r="F4" s="1"/>
      <c r="G4" s="1"/>
      <c r="H4" s="1"/>
      <c r="I4" s="1"/>
      <c r="J4" s="1"/>
      <c r="K4" s="105"/>
      <c r="L4" s="89"/>
      <c r="M4" s="89"/>
      <c r="N4" s="257"/>
      <c r="O4" s="258"/>
      <c r="P4" s="90"/>
      <c r="Q4" s="90"/>
      <c r="R4" s="89"/>
      <c r="S4" s="10"/>
      <c r="T4" s="1"/>
      <c r="U4" s="1"/>
      <c r="V4" s="249">
        <f>'Config.'!$D$14</f>
        <v>0.75</v>
      </c>
      <c r="W4" s="246"/>
      <c r="X4" s="91" t="s">
        <v>81</v>
      </c>
      <c r="Y4" s="1"/>
      <c r="AB4" s="88"/>
    </row>
    <row r="5" spans="1:28" ht="3.75" customHeight="1" thickBot="1">
      <c r="A5" s="2"/>
      <c r="B5" s="1"/>
      <c r="C5" s="1"/>
      <c r="D5" s="1"/>
      <c r="E5" s="1"/>
      <c r="F5" s="1"/>
      <c r="G5" s="1"/>
      <c r="H5" s="1"/>
      <c r="I5" s="1"/>
      <c r="J5" s="1"/>
      <c r="K5" s="1"/>
      <c r="L5" s="1"/>
      <c r="M5" s="1"/>
      <c r="N5" s="1"/>
      <c r="O5" s="1"/>
      <c r="P5" s="1"/>
      <c r="Q5" s="1"/>
      <c r="R5" s="1"/>
      <c r="S5" s="1"/>
      <c r="T5" s="1"/>
      <c r="U5" s="1"/>
      <c r="V5" s="1"/>
      <c r="W5" s="1"/>
      <c r="X5" s="1"/>
      <c r="Y5" s="1"/>
      <c r="Z5" s="1"/>
      <c r="AA5" s="1"/>
      <c r="AB5" s="88"/>
    </row>
    <row r="6" spans="1:28" ht="14.25" thickBot="1" thickTop="1">
      <c r="A6" s="100"/>
      <c r="B6" s="3"/>
      <c r="C6" s="3"/>
      <c r="D6" s="3"/>
      <c r="E6" s="3"/>
      <c r="F6" s="3"/>
      <c r="G6" s="1"/>
      <c r="H6" s="114"/>
      <c r="I6" s="116"/>
      <c r="J6" s="1"/>
      <c r="K6" s="114"/>
      <c r="L6" s="115"/>
      <c r="M6" s="115"/>
      <c r="N6" s="115"/>
      <c r="O6" s="115"/>
      <c r="P6" s="115"/>
      <c r="Q6" s="115"/>
      <c r="R6" s="115"/>
      <c r="S6" s="116"/>
      <c r="T6" s="1"/>
      <c r="U6" s="3"/>
      <c r="V6" s="3"/>
      <c r="W6" s="3"/>
      <c r="X6" s="3"/>
      <c r="Y6" s="1"/>
      <c r="Z6" s="1"/>
      <c r="AA6" s="1"/>
      <c r="AB6" s="88"/>
    </row>
    <row r="7" spans="1:28" ht="13.5" thickBot="1">
      <c r="A7" s="2"/>
      <c r="B7" s="1"/>
      <c r="C7" s="1"/>
      <c r="D7" s="1"/>
      <c r="E7" s="251">
        <f>'Config.'!M30 'Config.'!M30</f>
        <v>10.25</v>
      </c>
      <c r="F7" s="252"/>
      <c r="G7" s="1"/>
      <c r="H7" s="118"/>
      <c r="I7" s="117"/>
      <c r="J7" s="1"/>
      <c r="K7" s="253">
        <f>'Config.'!AF29</f>
        <v>8.25</v>
      </c>
      <c r="L7" s="254"/>
      <c r="M7" s="113"/>
      <c r="N7" s="113"/>
      <c r="O7" s="113"/>
      <c r="P7" s="113"/>
      <c r="Q7" s="113"/>
      <c r="R7" s="113"/>
      <c r="S7" s="117"/>
      <c r="T7" s="1"/>
      <c r="U7" s="1"/>
      <c r="V7" s="1"/>
      <c r="W7" s="1"/>
      <c r="X7" s="1"/>
      <c r="Y7" s="1"/>
      <c r="Z7" s="1"/>
      <c r="AA7" s="1"/>
      <c r="AB7" s="88"/>
    </row>
    <row r="8" spans="1:28" ht="13.5" thickBot="1">
      <c r="A8" s="2"/>
      <c r="B8" s="1"/>
      <c r="C8" s="1"/>
      <c r="D8" s="1"/>
      <c r="E8" s="92"/>
      <c r="F8" s="92"/>
      <c r="G8" s="1"/>
      <c r="H8" s="118"/>
      <c r="I8" s="117"/>
      <c r="J8" s="1"/>
      <c r="K8" s="118"/>
      <c r="L8" s="113"/>
      <c r="M8" s="113"/>
      <c r="N8" s="113"/>
      <c r="O8" s="113"/>
      <c r="P8" s="113"/>
      <c r="Q8" s="113"/>
      <c r="R8" s="113"/>
      <c r="S8" s="117"/>
      <c r="T8" s="1"/>
      <c r="U8" s="1"/>
      <c r="V8" s="1"/>
      <c r="W8" s="1"/>
      <c r="X8" s="1"/>
      <c r="Y8" s="1"/>
      <c r="Z8" s="1"/>
      <c r="AA8" s="1"/>
      <c r="AB8" s="88"/>
    </row>
    <row r="9" spans="1:28" ht="12.75">
      <c r="A9" s="2"/>
      <c r="B9" s="1"/>
      <c r="C9" s="1"/>
      <c r="D9" s="1"/>
      <c r="E9" s="4"/>
      <c r="F9" s="1"/>
      <c r="G9" s="1"/>
      <c r="H9" s="118"/>
      <c r="I9" s="6"/>
      <c r="J9" s="1"/>
      <c r="K9" s="119"/>
      <c r="L9" s="120"/>
      <c r="M9" s="113"/>
      <c r="N9" s="113"/>
      <c r="O9" s="113"/>
      <c r="P9" s="113"/>
      <c r="Q9" s="113"/>
      <c r="R9" s="113"/>
      <c r="S9" s="117"/>
      <c r="T9" s="1"/>
      <c r="U9" s="1"/>
      <c r="V9" s="1"/>
      <c r="W9" s="1"/>
      <c r="X9" s="1"/>
      <c r="Y9" s="1"/>
      <c r="Z9" s="1"/>
      <c r="AA9" s="1"/>
      <c r="AB9" s="88"/>
    </row>
    <row r="10" spans="1:28" ht="13.5" thickBot="1">
      <c r="A10" s="2"/>
      <c r="B10" s="1"/>
      <c r="C10" s="1"/>
      <c r="D10" s="1"/>
      <c r="E10" s="3"/>
      <c r="F10" s="3"/>
      <c r="G10" s="1"/>
      <c r="H10" s="118"/>
      <c r="I10" s="7"/>
      <c r="J10" s="1"/>
      <c r="K10" s="118"/>
      <c r="L10" s="113"/>
      <c r="M10" s="113"/>
      <c r="N10" s="113"/>
      <c r="O10" s="113"/>
      <c r="P10" s="113"/>
      <c r="Q10" s="113"/>
      <c r="R10" s="113"/>
      <c r="S10" s="117"/>
      <c r="T10" s="1"/>
      <c r="U10" s="1"/>
      <c r="V10" s="1"/>
      <c r="W10" s="1"/>
      <c r="X10" s="1"/>
      <c r="Y10" s="1"/>
      <c r="Z10" s="1"/>
      <c r="AA10" s="1"/>
      <c r="AB10" s="88"/>
    </row>
    <row r="11" spans="1:28" ht="12.75">
      <c r="A11" s="2"/>
      <c r="B11" s="1"/>
      <c r="C11" s="1"/>
      <c r="D11" s="1"/>
      <c r="E11" s="1"/>
      <c r="F11" s="1"/>
      <c r="G11" s="1"/>
      <c r="H11" s="118"/>
      <c r="I11" s="117"/>
      <c r="J11" s="1"/>
      <c r="K11" s="118"/>
      <c r="L11" s="113"/>
      <c r="M11" s="113"/>
      <c r="N11" s="113"/>
      <c r="O11" s="113"/>
      <c r="P11" s="113"/>
      <c r="Q11" s="113"/>
      <c r="R11" s="113"/>
      <c r="S11" s="117"/>
      <c r="T11" s="1"/>
      <c r="U11" s="1"/>
      <c r="V11" s="1"/>
      <c r="W11" s="1"/>
      <c r="X11" s="1"/>
      <c r="Y11" s="1"/>
      <c r="Z11" s="1"/>
      <c r="AA11" s="1"/>
      <c r="AB11" s="88"/>
    </row>
    <row r="12" spans="1:28" ht="12.75">
      <c r="A12" s="2"/>
      <c r="B12" s="1"/>
      <c r="C12" s="1"/>
      <c r="D12" s="1"/>
      <c r="E12" s="1"/>
      <c r="F12" s="1"/>
      <c r="G12" s="1"/>
      <c r="H12" s="118"/>
      <c r="I12" s="117"/>
      <c r="J12" s="1"/>
      <c r="K12" s="118"/>
      <c r="L12" s="113"/>
      <c r="M12" s="113"/>
      <c r="N12" s="113"/>
      <c r="O12" s="113"/>
      <c r="P12" s="113"/>
      <c r="Q12" s="113"/>
      <c r="R12" s="113"/>
      <c r="S12" s="117"/>
      <c r="T12" s="1"/>
      <c r="U12" s="1"/>
      <c r="V12" s="1"/>
      <c r="W12" s="1"/>
      <c r="X12" s="1"/>
      <c r="Y12" s="1"/>
      <c r="Z12" s="1"/>
      <c r="AA12" s="1"/>
      <c r="AB12" s="88"/>
    </row>
    <row r="13" spans="1:28" ht="13.5" thickBot="1">
      <c r="A13" s="2"/>
      <c r="B13" s="1"/>
      <c r="C13" s="1"/>
      <c r="D13" s="1"/>
      <c r="E13" s="1"/>
      <c r="F13" s="1"/>
      <c r="G13" s="1"/>
      <c r="H13" s="118"/>
      <c r="I13" s="117"/>
      <c r="J13" s="1"/>
      <c r="K13" s="118"/>
      <c r="L13" s="113"/>
      <c r="M13" s="113"/>
      <c r="N13" s="113"/>
      <c r="O13" s="113"/>
      <c r="P13" s="113"/>
      <c r="Q13" s="113"/>
      <c r="R13" s="113"/>
      <c r="S13" s="117"/>
      <c r="T13" s="1"/>
      <c r="U13" s="1"/>
      <c r="V13" s="1"/>
      <c r="W13" s="1"/>
      <c r="X13" s="1"/>
      <c r="Y13" s="1"/>
      <c r="Z13" s="1"/>
      <c r="AA13" s="1"/>
      <c r="AB13" s="88"/>
    </row>
    <row r="14" spans="1:28" ht="13.5" thickBot="1">
      <c r="A14" s="2"/>
      <c r="B14" s="1"/>
      <c r="C14" s="249">
        <f>'Config.'!N29</f>
        <v>42</v>
      </c>
      <c r="D14" s="246"/>
      <c r="E14" s="1"/>
      <c r="F14" s="1"/>
      <c r="G14" s="1"/>
      <c r="H14" s="118"/>
      <c r="I14" s="117"/>
      <c r="J14" s="1"/>
      <c r="K14" s="118"/>
      <c r="L14" s="113"/>
      <c r="M14" s="253">
        <f>'Config.'!AG30</f>
        <v>40</v>
      </c>
      <c r="N14" s="254"/>
      <c r="O14" s="113"/>
      <c r="P14" s="113"/>
      <c r="Q14" s="113"/>
      <c r="R14" s="113"/>
      <c r="S14" s="117"/>
      <c r="T14" s="1"/>
      <c r="U14" s="249">
        <f>'Config.'!U29</f>
        <v>44</v>
      </c>
      <c r="V14" s="246"/>
      <c r="W14" s="1"/>
      <c r="X14" s="1"/>
      <c r="Y14" s="1"/>
      <c r="Z14" s="1"/>
      <c r="AA14" s="1"/>
      <c r="AB14" s="88"/>
    </row>
    <row r="15" spans="1:28" ht="12.75">
      <c r="A15" s="2"/>
      <c r="B15" s="1"/>
      <c r="C15" s="1"/>
      <c r="D15" s="1"/>
      <c r="E15" s="1"/>
      <c r="F15" s="1"/>
      <c r="G15" s="1"/>
      <c r="H15" s="118"/>
      <c r="I15" s="117"/>
      <c r="J15" s="1"/>
      <c r="K15" s="118"/>
      <c r="L15" s="113"/>
      <c r="M15" s="113"/>
      <c r="N15" s="113"/>
      <c r="O15" s="113"/>
      <c r="P15" s="113"/>
      <c r="Q15" s="113"/>
      <c r="R15" s="113"/>
      <c r="S15" s="117"/>
      <c r="T15" s="1"/>
      <c r="U15" s="1"/>
      <c r="V15" s="1"/>
      <c r="W15" s="1"/>
      <c r="X15" s="1"/>
      <c r="Y15" s="1"/>
      <c r="Z15" s="1"/>
      <c r="AA15" s="1"/>
      <c r="AB15" s="88"/>
    </row>
    <row r="16" spans="1:28" ht="12.75">
      <c r="A16" s="2"/>
      <c r="B16" s="1"/>
      <c r="C16" s="1"/>
      <c r="D16" s="1"/>
      <c r="E16" s="1"/>
      <c r="F16" s="1"/>
      <c r="G16" s="1"/>
      <c r="H16" s="118"/>
      <c r="I16" s="117"/>
      <c r="J16" s="1"/>
      <c r="K16" s="118"/>
      <c r="L16" s="113"/>
      <c r="M16" s="113"/>
      <c r="N16" s="113"/>
      <c r="O16" s="113"/>
      <c r="P16" s="113"/>
      <c r="Q16" s="113"/>
      <c r="R16" s="113"/>
      <c r="S16" s="117"/>
      <c r="T16" s="1"/>
      <c r="U16" s="1"/>
      <c r="V16" s="1"/>
      <c r="W16" s="1"/>
      <c r="X16" s="1"/>
      <c r="Y16" s="1"/>
      <c r="Z16" s="1"/>
      <c r="AA16" s="1"/>
      <c r="AB16" s="88"/>
    </row>
    <row r="17" spans="1:28" ht="12.75">
      <c r="A17" s="2"/>
      <c r="B17" s="1"/>
      <c r="C17" s="1"/>
      <c r="D17" s="1"/>
      <c r="E17" s="1"/>
      <c r="F17" s="1"/>
      <c r="G17" s="1"/>
      <c r="H17" s="118"/>
      <c r="I17" s="117"/>
      <c r="J17" s="1"/>
      <c r="K17" s="118"/>
      <c r="L17" s="113"/>
      <c r="M17" s="113"/>
      <c r="N17" s="113"/>
      <c r="O17" s="113"/>
      <c r="P17" s="113"/>
      <c r="Q17" s="113"/>
      <c r="R17" s="113"/>
      <c r="S17" s="117"/>
      <c r="T17" s="1"/>
      <c r="U17" s="1"/>
      <c r="V17" s="1"/>
      <c r="W17" s="1"/>
      <c r="X17" s="1"/>
      <c r="Y17" s="1"/>
      <c r="Z17" s="1"/>
      <c r="AA17" s="1"/>
      <c r="AB17" s="88"/>
    </row>
    <row r="18" spans="1:28" ht="12.75">
      <c r="A18" s="2"/>
      <c r="B18" s="1"/>
      <c r="C18" s="1"/>
      <c r="D18" s="1"/>
      <c r="E18" s="1"/>
      <c r="F18" s="1"/>
      <c r="G18" s="1"/>
      <c r="H18" s="118"/>
      <c r="I18" s="117"/>
      <c r="J18" s="1"/>
      <c r="K18" s="118"/>
      <c r="L18" s="113"/>
      <c r="M18" s="113"/>
      <c r="N18" s="113"/>
      <c r="O18" s="113"/>
      <c r="P18" s="113"/>
      <c r="Q18" s="113"/>
      <c r="R18" s="113"/>
      <c r="S18" s="117"/>
      <c r="T18" s="1"/>
      <c r="U18" s="1"/>
      <c r="V18" s="1"/>
      <c r="W18" s="1"/>
      <c r="X18" s="1"/>
      <c r="Y18" s="1"/>
      <c r="Z18" s="1"/>
      <c r="AA18" s="1"/>
      <c r="AB18" s="88"/>
    </row>
    <row r="19" spans="1:28" ht="13.5" thickBot="1">
      <c r="A19" s="2"/>
      <c r="B19" s="1"/>
      <c r="C19" s="82"/>
      <c r="D19" s="82"/>
      <c r="E19" s="1"/>
      <c r="F19" s="1"/>
      <c r="G19" s="1"/>
      <c r="H19" s="118"/>
      <c r="I19" s="117"/>
      <c r="J19" s="1"/>
      <c r="K19" s="118"/>
      <c r="L19" s="113"/>
      <c r="M19" s="128"/>
      <c r="N19" s="129"/>
      <c r="O19" s="113"/>
      <c r="P19" s="113"/>
      <c r="Q19" s="113"/>
      <c r="R19" s="113"/>
      <c r="S19" s="117"/>
      <c r="T19" s="1"/>
      <c r="U19" s="1"/>
      <c r="V19" s="1"/>
      <c r="W19" s="1"/>
      <c r="X19" s="1"/>
      <c r="Y19" s="1"/>
      <c r="Z19" s="1"/>
      <c r="AA19" s="1"/>
      <c r="AB19" s="88"/>
    </row>
    <row r="20" spans="1:28" ht="12.75">
      <c r="A20" s="2"/>
      <c r="B20" s="1"/>
      <c r="C20" s="4"/>
      <c r="D20" s="4"/>
      <c r="E20" s="4"/>
      <c r="F20" s="4"/>
      <c r="G20" s="1"/>
      <c r="H20" s="118"/>
      <c r="I20" s="6"/>
      <c r="J20" s="1"/>
      <c r="K20" s="119"/>
      <c r="L20" s="120"/>
      <c r="M20" s="130"/>
      <c r="N20" s="130"/>
      <c r="O20" s="113"/>
      <c r="P20" s="113"/>
      <c r="Q20" s="113"/>
      <c r="R20" s="113"/>
      <c r="S20" s="117"/>
      <c r="T20" s="1"/>
      <c r="U20" s="1"/>
      <c r="V20" s="1"/>
      <c r="W20" s="1"/>
      <c r="X20" s="1"/>
      <c r="Y20" s="1"/>
      <c r="Z20" s="1"/>
      <c r="AA20" s="1"/>
      <c r="AB20" s="88"/>
    </row>
    <row r="21" spans="1:28" ht="13.5" thickBot="1">
      <c r="A21" s="2"/>
      <c r="B21" s="1"/>
      <c r="C21" s="1"/>
      <c r="D21" s="3"/>
      <c r="E21" s="1"/>
      <c r="F21" s="1"/>
      <c r="G21" s="1"/>
      <c r="H21" s="118"/>
      <c r="I21" s="7"/>
      <c r="J21" s="1"/>
      <c r="K21" s="118"/>
      <c r="L21" s="113"/>
      <c r="M21" s="113"/>
      <c r="N21" s="113"/>
      <c r="O21" s="113"/>
      <c r="P21" s="113"/>
      <c r="Q21" s="113"/>
      <c r="R21" s="113"/>
      <c r="S21" s="117"/>
      <c r="T21" s="1"/>
      <c r="U21" s="1"/>
      <c r="V21" s="1"/>
      <c r="W21" s="1"/>
      <c r="X21" s="1"/>
      <c r="Y21" s="1"/>
      <c r="Z21" s="1"/>
      <c r="AA21" s="1"/>
      <c r="AB21" s="88"/>
    </row>
    <row r="22" spans="1:28" ht="12.75">
      <c r="A22" s="2"/>
      <c r="B22" s="1"/>
      <c r="C22" s="1"/>
      <c r="D22" s="1"/>
      <c r="E22" s="1"/>
      <c r="F22" s="1"/>
      <c r="G22" s="1"/>
      <c r="H22" s="118"/>
      <c r="I22" s="117"/>
      <c r="J22" s="1"/>
      <c r="K22" s="118"/>
      <c r="L22" s="113"/>
      <c r="M22" s="113"/>
      <c r="N22" s="113"/>
      <c r="O22" s="113"/>
      <c r="P22" s="113"/>
      <c r="Q22" s="113"/>
      <c r="R22" s="247" t="s">
        <v>32</v>
      </c>
      <c r="S22" s="126"/>
      <c r="T22" s="4"/>
      <c r="U22" s="4"/>
      <c r="V22" s="4"/>
      <c r="W22" s="1"/>
      <c r="X22" s="1"/>
      <c r="Y22" s="1"/>
      <c r="Z22" s="1"/>
      <c r="AA22" s="1"/>
      <c r="AB22" s="88"/>
    </row>
    <row r="23" spans="1:28" ht="13.5" thickBot="1">
      <c r="A23" s="2"/>
      <c r="B23" s="1"/>
      <c r="C23" s="1"/>
      <c r="D23" s="1"/>
      <c r="E23" s="1"/>
      <c r="F23" s="1"/>
      <c r="G23" s="1"/>
      <c r="H23" s="118"/>
      <c r="I23" s="117"/>
      <c r="J23" s="1"/>
      <c r="K23" s="118"/>
      <c r="L23" s="113"/>
      <c r="M23" s="113"/>
      <c r="N23" s="113"/>
      <c r="O23" s="113"/>
      <c r="P23" s="113"/>
      <c r="Q23" s="113"/>
      <c r="R23" s="247"/>
      <c r="S23" s="117"/>
      <c r="T23" s="1"/>
      <c r="U23" s="1"/>
      <c r="V23" s="1"/>
      <c r="W23" s="1"/>
      <c r="X23" s="1"/>
      <c r="Y23" s="1"/>
      <c r="Z23" s="1"/>
      <c r="AA23" s="1"/>
      <c r="AB23" s="88"/>
    </row>
    <row r="24" spans="1:28" ht="13.5" thickBot="1">
      <c r="A24" s="2"/>
      <c r="B24" s="1"/>
      <c r="C24" s="1"/>
      <c r="D24" s="1"/>
      <c r="E24" s="1"/>
      <c r="F24" s="1"/>
      <c r="G24" s="1"/>
      <c r="H24" s="118"/>
      <c r="I24" s="117"/>
      <c r="J24" s="1"/>
      <c r="K24" s="118"/>
      <c r="L24" s="113"/>
      <c r="M24" s="113"/>
      <c r="N24" s="113"/>
      <c r="O24" s="113"/>
      <c r="P24" s="113"/>
      <c r="Q24" s="113"/>
      <c r="R24" s="113"/>
      <c r="S24" s="117"/>
      <c r="T24" s="1"/>
      <c r="U24" s="1"/>
      <c r="V24" s="1"/>
      <c r="W24" s="245">
        <f>'Config.'!T29</f>
        <v>83.34375</v>
      </c>
      <c r="X24" s="246"/>
      <c r="Y24" s="94" t="s">
        <v>43</v>
      </c>
      <c r="Z24" s="1"/>
      <c r="AA24" s="1"/>
      <c r="AB24" s="88"/>
    </row>
    <row r="25" spans="1:28" ht="13.5" thickBot="1">
      <c r="A25" s="2"/>
      <c r="B25" s="1"/>
      <c r="C25" s="1"/>
      <c r="D25" s="1"/>
      <c r="E25" s="1"/>
      <c r="F25" s="1"/>
      <c r="G25" s="1"/>
      <c r="H25" s="118"/>
      <c r="I25" s="117"/>
      <c r="J25" s="1"/>
      <c r="K25" s="118"/>
      <c r="L25" s="113"/>
      <c r="M25" s="113"/>
      <c r="N25" s="113"/>
      <c r="O25" s="113"/>
      <c r="P25" s="113"/>
      <c r="Q25" s="113"/>
      <c r="R25" s="113"/>
      <c r="S25" s="117"/>
      <c r="T25" s="1"/>
      <c r="U25" s="1"/>
      <c r="V25" s="1"/>
      <c r="W25" s="1"/>
      <c r="X25" s="1"/>
      <c r="Y25" s="1"/>
      <c r="Z25" s="1"/>
      <c r="AA25" s="1"/>
      <c r="AB25" s="88"/>
    </row>
    <row r="26" spans="1:28" ht="13.5" thickBot="1">
      <c r="A26" s="2"/>
      <c r="B26" s="1"/>
      <c r="C26" s="1"/>
      <c r="D26" s="1"/>
      <c r="E26" s="1"/>
      <c r="F26" s="1"/>
      <c r="G26" s="1"/>
      <c r="H26" s="118"/>
      <c r="I26" s="117"/>
      <c r="J26" s="1"/>
      <c r="K26" s="118"/>
      <c r="L26" s="113"/>
      <c r="M26" s="113"/>
      <c r="N26" s="113"/>
      <c r="O26" s="262">
        <f>'Config.'!AH30</f>
        <v>71.75</v>
      </c>
      <c r="P26" s="254"/>
      <c r="Q26" s="113"/>
      <c r="R26" s="113"/>
      <c r="S26" s="117"/>
      <c r="T26" s="1"/>
      <c r="U26" s="1"/>
      <c r="V26" s="1"/>
      <c r="W26" s="1"/>
      <c r="X26" s="1"/>
      <c r="Y26" s="1"/>
      <c r="Z26" s="1"/>
      <c r="AA26" s="1"/>
      <c r="AB26" s="88"/>
    </row>
    <row r="27" spans="1:28" ht="13.5" thickBot="1">
      <c r="A27" s="249">
        <f>'Config.'!O30</f>
        <v>73.75</v>
      </c>
      <c r="B27" s="246"/>
      <c r="C27" s="1"/>
      <c r="D27" s="1"/>
      <c r="E27" s="1"/>
      <c r="F27" s="1"/>
      <c r="G27" s="1"/>
      <c r="H27" s="118"/>
      <c r="I27" s="117"/>
      <c r="J27" s="1"/>
      <c r="K27" s="118"/>
      <c r="L27" s="113"/>
      <c r="M27" s="113"/>
      <c r="N27" s="113"/>
      <c r="O27" s="113"/>
      <c r="P27" s="113"/>
      <c r="Q27" s="113"/>
      <c r="R27" s="113"/>
      <c r="S27" s="117"/>
      <c r="T27" s="1"/>
      <c r="U27" s="1"/>
      <c r="V27" s="1"/>
      <c r="W27" s="1"/>
      <c r="X27" s="1"/>
      <c r="Y27" s="1"/>
      <c r="Z27" s="1"/>
      <c r="AA27" s="1"/>
      <c r="AB27" s="88"/>
    </row>
    <row r="28" spans="1:28" ht="12.75">
      <c r="A28" s="2"/>
      <c r="B28" s="1"/>
      <c r="C28" s="1"/>
      <c r="D28" s="1"/>
      <c r="E28" s="1"/>
      <c r="F28" s="1"/>
      <c r="G28" s="1"/>
      <c r="H28" s="118"/>
      <c r="I28" s="117"/>
      <c r="J28" s="1"/>
      <c r="K28" s="118"/>
      <c r="L28" s="113"/>
      <c r="M28" s="113"/>
      <c r="N28" s="113"/>
      <c r="O28" s="113"/>
      <c r="P28" s="113"/>
      <c r="Q28" s="113"/>
      <c r="R28" s="113"/>
      <c r="S28" s="117"/>
      <c r="T28" s="1"/>
      <c r="U28" s="1"/>
      <c r="V28" s="1"/>
      <c r="W28" s="1"/>
      <c r="X28" s="1"/>
      <c r="Y28" s="1"/>
      <c r="Z28" s="1"/>
      <c r="AA28" s="1"/>
      <c r="AB28" s="88"/>
    </row>
    <row r="29" spans="1:28" ht="12.75">
      <c r="A29" s="2"/>
      <c r="B29" s="1"/>
      <c r="C29" s="1"/>
      <c r="D29" s="1"/>
      <c r="E29" s="1"/>
      <c r="F29" s="1"/>
      <c r="G29" s="1"/>
      <c r="H29" s="118"/>
      <c r="I29" s="117"/>
      <c r="J29" s="1"/>
      <c r="K29" s="118"/>
      <c r="L29" s="113"/>
      <c r="M29" s="113"/>
      <c r="N29" s="113"/>
      <c r="O29" s="113"/>
      <c r="P29" s="113"/>
      <c r="Q29" s="113"/>
      <c r="R29" s="113"/>
      <c r="S29" s="117"/>
      <c r="T29" s="1"/>
      <c r="U29" s="1"/>
      <c r="V29" s="1"/>
      <c r="W29" s="1"/>
      <c r="X29" s="1"/>
      <c r="Y29" s="1"/>
      <c r="Z29" s="1"/>
      <c r="AA29" s="1"/>
      <c r="AB29" s="88"/>
    </row>
    <row r="30" spans="1:28" ht="12.75">
      <c r="A30" s="2"/>
      <c r="B30" s="1"/>
      <c r="C30" s="1"/>
      <c r="D30" s="1"/>
      <c r="E30" s="1"/>
      <c r="F30" s="1"/>
      <c r="G30" s="1"/>
      <c r="H30" s="118"/>
      <c r="I30" s="117"/>
      <c r="J30" s="1"/>
      <c r="K30" s="118"/>
      <c r="L30" s="113"/>
      <c r="M30" s="113"/>
      <c r="N30" s="113"/>
      <c r="O30" s="113"/>
      <c r="P30" s="113"/>
      <c r="Q30" s="113"/>
      <c r="R30" s="113"/>
      <c r="S30" s="117"/>
      <c r="T30" s="1"/>
      <c r="U30" s="1"/>
      <c r="V30" s="1"/>
      <c r="W30" s="1"/>
      <c r="X30" s="1"/>
      <c r="Y30" s="1"/>
      <c r="Z30" s="1"/>
      <c r="AA30" s="1"/>
      <c r="AB30" s="88"/>
    </row>
    <row r="31" spans="1:28" ht="12.75">
      <c r="A31" s="2"/>
      <c r="B31" s="1"/>
      <c r="C31" s="1"/>
      <c r="D31" s="1"/>
      <c r="E31" s="1"/>
      <c r="F31" s="1"/>
      <c r="G31" s="1"/>
      <c r="H31" s="118"/>
      <c r="I31" s="117"/>
      <c r="J31" s="1"/>
      <c r="K31" s="118"/>
      <c r="L31" s="113"/>
      <c r="M31" s="113"/>
      <c r="N31" s="113"/>
      <c r="O31" s="113"/>
      <c r="P31" s="113"/>
      <c r="Q31" s="113"/>
      <c r="R31" s="113"/>
      <c r="S31" s="117"/>
      <c r="T31" s="1"/>
      <c r="U31" s="1"/>
      <c r="V31" s="1"/>
      <c r="W31" s="1"/>
      <c r="X31" s="1"/>
      <c r="Y31" s="1"/>
      <c r="Z31" s="1"/>
      <c r="AA31" s="1"/>
      <c r="AB31" s="88"/>
    </row>
    <row r="32" spans="1:28" ht="13.5" thickBot="1">
      <c r="A32" s="2"/>
      <c r="B32" s="1"/>
      <c r="C32" s="1"/>
      <c r="D32" s="1"/>
      <c r="E32" s="1"/>
      <c r="F32" s="1"/>
      <c r="G32" s="1"/>
      <c r="H32" s="118"/>
      <c r="I32" s="117"/>
      <c r="J32" s="1"/>
      <c r="K32" s="121"/>
      <c r="L32" s="122"/>
      <c r="M32" s="122"/>
      <c r="N32" s="122"/>
      <c r="O32" s="122"/>
      <c r="P32" s="122"/>
      <c r="Q32" s="113"/>
      <c r="R32" s="113"/>
      <c r="S32" s="117"/>
      <c r="T32" s="1"/>
      <c r="U32" s="1"/>
      <c r="V32" s="1"/>
      <c r="W32" s="1"/>
      <c r="X32" s="1"/>
      <c r="Y32" s="1"/>
      <c r="Z32" s="1"/>
      <c r="AA32" s="1"/>
      <c r="AB32" s="88"/>
    </row>
    <row r="33" spans="1:28" ht="12.75">
      <c r="A33" s="110"/>
      <c r="B33" s="4"/>
      <c r="C33" s="1"/>
      <c r="D33" s="4"/>
      <c r="E33" s="1"/>
      <c r="F33" s="1"/>
      <c r="G33" s="1"/>
      <c r="H33" s="118"/>
      <c r="I33" s="6"/>
      <c r="J33" s="1"/>
      <c r="K33" s="118"/>
      <c r="L33" s="113"/>
      <c r="M33" s="113"/>
      <c r="N33" s="113"/>
      <c r="O33" s="113"/>
      <c r="P33" s="113"/>
      <c r="Q33" s="113"/>
      <c r="R33" s="113"/>
      <c r="S33" s="117"/>
      <c r="T33" s="1"/>
      <c r="U33" s="1"/>
      <c r="V33" s="1"/>
      <c r="W33" s="1"/>
      <c r="X33" s="1"/>
      <c r="Y33" s="1"/>
      <c r="Z33" s="1"/>
      <c r="AA33" s="1"/>
      <c r="AB33" s="88"/>
    </row>
    <row r="34" spans="1:28" ht="13.5" thickBot="1">
      <c r="A34" s="2"/>
      <c r="B34" s="1"/>
      <c r="C34" s="3"/>
      <c r="D34" s="3"/>
      <c r="E34" s="3"/>
      <c r="F34" s="3"/>
      <c r="G34" s="1"/>
      <c r="H34" s="118"/>
      <c r="I34" s="7"/>
      <c r="J34" s="1"/>
      <c r="K34" s="118"/>
      <c r="L34" s="113"/>
      <c r="M34" s="113"/>
      <c r="N34" s="113"/>
      <c r="O34" s="113"/>
      <c r="P34" s="113"/>
      <c r="Q34" s="113"/>
      <c r="R34" s="113"/>
      <c r="S34" s="117"/>
      <c r="T34" s="1"/>
      <c r="U34" s="1"/>
      <c r="V34" s="1"/>
      <c r="W34" s="1"/>
      <c r="X34" s="1"/>
      <c r="Y34" s="1"/>
      <c r="Z34" s="1"/>
      <c r="AA34" s="1"/>
      <c r="AB34" s="88"/>
    </row>
    <row r="35" spans="1:28" ht="12.75">
      <c r="A35" s="2"/>
      <c r="B35" s="1"/>
      <c r="C35" s="1"/>
      <c r="D35" s="1"/>
      <c r="E35" s="1"/>
      <c r="F35" s="1"/>
      <c r="G35" s="1"/>
      <c r="H35" s="118"/>
      <c r="I35" s="117"/>
      <c r="J35" s="1"/>
      <c r="K35" s="118"/>
      <c r="L35" s="113"/>
      <c r="M35" s="113"/>
      <c r="N35" s="113"/>
      <c r="O35" s="113"/>
      <c r="P35" s="113"/>
      <c r="Q35" s="113"/>
      <c r="R35" s="113"/>
      <c r="S35" s="117"/>
      <c r="T35" s="1"/>
      <c r="U35" s="1"/>
      <c r="V35" s="1"/>
      <c r="W35" s="1"/>
      <c r="X35" s="1"/>
      <c r="Y35" s="1"/>
      <c r="Z35" s="1"/>
      <c r="AA35" s="1"/>
      <c r="AB35" s="88"/>
    </row>
    <row r="36" spans="1:28" ht="13.5" thickBot="1">
      <c r="A36" s="2"/>
      <c r="B36" s="1"/>
      <c r="C36" s="1"/>
      <c r="D36" s="1"/>
      <c r="E36" s="1"/>
      <c r="F36" s="1"/>
      <c r="G36" s="1"/>
      <c r="H36" s="123"/>
      <c r="I36" s="127"/>
      <c r="J36" s="1"/>
      <c r="K36" s="123"/>
      <c r="L36" s="124"/>
      <c r="M36" s="124"/>
      <c r="N36" s="124"/>
      <c r="O36" s="124"/>
      <c r="P36" s="124"/>
      <c r="Q36" s="124"/>
      <c r="R36" s="124"/>
      <c r="S36" s="127"/>
      <c r="T36" s="1"/>
      <c r="U36" s="4"/>
      <c r="V36" s="4"/>
      <c r="W36" s="4"/>
      <c r="X36" s="4"/>
      <c r="Y36" s="1"/>
      <c r="Z36" s="1"/>
      <c r="AA36" s="1"/>
      <c r="AB36" s="88"/>
    </row>
    <row r="37" spans="1:28"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88"/>
    </row>
    <row r="38" spans="1:28" ht="12.75">
      <c r="A38" s="2"/>
      <c r="B38" s="1"/>
      <c r="C38" s="1"/>
      <c r="D38" s="1"/>
      <c r="E38" s="1"/>
      <c r="F38" s="1"/>
      <c r="G38" s="1"/>
      <c r="H38" s="1"/>
      <c r="I38" s="1"/>
      <c r="J38" s="1"/>
      <c r="K38" s="242" t="s">
        <v>44</v>
      </c>
      <c r="L38" s="242"/>
      <c r="M38" s="242"/>
      <c r="N38" s="237">
        <v>4</v>
      </c>
      <c r="O38" s="237"/>
      <c r="P38" s="1"/>
      <c r="Q38" s="1"/>
      <c r="R38" s="1"/>
      <c r="S38" s="1"/>
      <c r="T38" s="1"/>
      <c r="U38" s="1"/>
      <c r="V38" s="1"/>
      <c r="W38" s="1"/>
      <c r="X38" s="1"/>
      <c r="Y38" s="1"/>
      <c r="Z38" s="1"/>
      <c r="AA38" s="1"/>
      <c r="AB38" s="88"/>
    </row>
    <row r="39" spans="1:28" ht="12.75">
      <c r="A39" s="2"/>
      <c r="B39" s="1"/>
      <c r="C39" s="1"/>
      <c r="D39" s="1"/>
      <c r="E39" s="1"/>
      <c r="F39" s="1"/>
      <c r="G39" s="1"/>
      <c r="H39" s="1"/>
      <c r="I39" s="1"/>
      <c r="J39" s="1"/>
      <c r="K39" s="1"/>
      <c r="L39" s="240" t="s">
        <v>15</v>
      </c>
      <c r="M39" s="240"/>
      <c r="N39" s="241">
        <v>0.25</v>
      </c>
      <c r="O39" s="241"/>
      <c r="P39" s="1" t="s">
        <v>18</v>
      </c>
      <c r="Q39" s="8"/>
      <c r="R39" s="1"/>
      <c r="S39" s="1"/>
      <c r="T39" s="1"/>
      <c r="U39" s="1"/>
      <c r="V39" s="1"/>
      <c r="W39" s="1"/>
      <c r="X39" s="1"/>
      <c r="Y39" s="1"/>
      <c r="Z39" s="1"/>
      <c r="AA39" s="1"/>
      <c r="AB39" s="88"/>
    </row>
    <row r="40" spans="1:28" ht="12.75">
      <c r="A40" s="2"/>
      <c r="B40" s="1"/>
      <c r="C40" s="1"/>
      <c r="D40" s="1"/>
      <c r="E40" s="1"/>
      <c r="F40" s="1"/>
      <c r="G40" s="1"/>
      <c r="H40" s="1"/>
      <c r="I40" s="1"/>
      <c r="J40" s="1"/>
      <c r="K40" s="1"/>
      <c r="L40" s="240" t="s">
        <v>16</v>
      </c>
      <c r="M40" s="240"/>
      <c r="N40" s="238">
        <v>0.1</v>
      </c>
      <c r="O40" s="238"/>
      <c r="P40" s="9"/>
      <c r="Q40" s="9"/>
      <c r="R40" s="1"/>
      <c r="S40" s="1"/>
      <c r="T40" s="1"/>
      <c r="U40" s="1"/>
      <c r="V40" s="1"/>
      <c r="W40" s="1"/>
      <c r="X40" s="1"/>
      <c r="Y40" s="1"/>
      <c r="Z40" s="1"/>
      <c r="AA40" s="1"/>
      <c r="AB40" s="88"/>
    </row>
    <row r="41" spans="1:28" ht="12.75">
      <c r="A41" s="2"/>
      <c r="B41" s="1"/>
      <c r="C41" s="1"/>
      <c r="D41" s="1"/>
      <c r="E41" s="1"/>
      <c r="F41" s="1"/>
      <c r="G41" s="1"/>
      <c r="H41" s="1"/>
      <c r="I41" s="1"/>
      <c r="J41" s="1"/>
      <c r="K41" s="1"/>
      <c r="L41" s="240" t="s">
        <v>17</v>
      </c>
      <c r="M41" s="240"/>
      <c r="N41" s="239">
        <v>0.25</v>
      </c>
      <c r="O41" s="239"/>
      <c r="P41" s="8"/>
      <c r="Q41" s="8"/>
      <c r="R41" s="1"/>
      <c r="S41" s="1"/>
      <c r="T41" s="1"/>
      <c r="U41" s="1"/>
      <c r="V41" s="1"/>
      <c r="W41" s="1"/>
      <c r="X41" s="1"/>
      <c r="Y41" s="1"/>
      <c r="Z41" s="1"/>
      <c r="AA41" s="1"/>
      <c r="AB41" s="88"/>
    </row>
    <row r="42" spans="1:28" ht="12.75">
      <c r="A42" s="2"/>
      <c r="B42" s="1"/>
      <c r="C42" s="1"/>
      <c r="D42" s="1"/>
      <c r="E42" s="1"/>
      <c r="F42" s="1"/>
      <c r="G42" s="1"/>
      <c r="H42" s="1"/>
      <c r="I42" s="1"/>
      <c r="J42" s="1"/>
      <c r="K42" s="1"/>
      <c r="L42" s="240" t="s">
        <v>35</v>
      </c>
      <c r="M42" s="240"/>
      <c r="N42" s="250" t="s">
        <v>36</v>
      </c>
      <c r="O42" s="250"/>
      <c r="P42" s="5"/>
      <c r="Q42" s="5"/>
      <c r="R42" s="1"/>
      <c r="S42" s="1"/>
      <c r="T42" s="1"/>
      <c r="U42" s="1"/>
      <c r="V42" s="1"/>
      <c r="W42" s="1"/>
      <c r="X42" s="1"/>
      <c r="Y42" s="1"/>
      <c r="Z42" s="1"/>
      <c r="AA42" s="1"/>
      <c r="AB42" s="88"/>
    </row>
    <row r="43" spans="1:28"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7"/>
    </row>
    <row r="44" spans="1:28" ht="13.5"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7"/>
    </row>
    <row r="45" spans="1:28" ht="18.75" thickBot="1">
      <c r="A45" s="2"/>
      <c r="B45" s="1"/>
      <c r="C45" s="1"/>
      <c r="D45" s="1"/>
      <c r="E45" s="1"/>
      <c r="F45" s="1"/>
      <c r="G45" s="1"/>
      <c r="H45" s="1"/>
      <c r="I45" s="1"/>
      <c r="J45" s="1"/>
      <c r="K45" s="248" t="s">
        <v>42</v>
      </c>
      <c r="L45" s="248"/>
      <c r="M45" s="248"/>
      <c r="N45" s="248"/>
      <c r="O45" s="248"/>
      <c r="P45" s="248"/>
      <c r="Q45" s="248"/>
      <c r="R45" s="248"/>
      <c r="S45" s="248"/>
      <c r="T45" s="1"/>
      <c r="U45" s="1"/>
      <c r="V45" s="259">
        <f>'Config.'!$D$12</f>
        <v>36</v>
      </c>
      <c r="W45" s="246"/>
      <c r="X45" s="101" t="s">
        <v>85</v>
      </c>
      <c r="Y45" s="1"/>
      <c r="Z45" s="98">
        <f>'Config.'!$D$12+1.25</f>
        <v>37.25</v>
      </c>
      <c r="AA45" s="101" t="s">
        <v>83</v>
      </c>
      <c r="AB45" s="88"/>
    </row>
    <row r="46" spans="1:28" ht="13.5" thickBot="1">
      <c r="A46" s="2"/>
      <c r="B46" s="1"/>
      <c r="C46" s="1"/>
      <c r="D46" s="1"/>
      <c r="E46" s="1"/>
      <c r="F46" s="1"/>
      <c r="G46" s="1"/>
      <c r="H46" s="1"/>
      <c r="I46" s="1"/>
      <c r="J46" s="1"/>
      <c r="K46" s="105"/>
      <c r="L46" s="89"/>
      <c r="M46" s="89"/>
      <c r="N46" s="255">
        <f>N3</f>
        <v>35.8125</v>
      </c>
      <c r="O46" s="256"/>
      <c r="P46" s="90"/>
      <c r="Q46" s="90"/>
      <c r="R46" s="89"/>
      <c r="S46" s="10"/>
      <c r="T46" s="1"/>
      <c r="U46" s="1"/>
      <c r="V46" s="249">
        <f>'Config.'!$D$13</f>
        <v>84.1875</v>
      </c>
      <c r="W46" s="246"/>
      <c r="X46" s="91" t="s">
        <v>82</v>
      </c>
      <c r="Y46" s="1"/>
      <c r="Z46" s="98">
        <f>V46+13/16</f>
        <v>85</v>
      </c>
      <c r="AA46" s="101" t="s">
        <v>84</v>
      </c>
      <c r="AB46" s="88"/>
    </row>
    <row r="47" spans="1:28" ht="13.5" thickBot="1">
      <c r="A47" s="2"/>
      <c r="B47" s="1"/>
      <c r="C47" s="1"/>
      <c r="D47" s="1"/>
      <c r="E47" s="1"/>
      <c r="F47" s="1"/>
      <c r="G47" s="1"/>
      <c r="H47" s="1"/>
      <c r="I47" s="1"/>
      <c r="J47" s="1"/>
      <c r="K47" s="105"/>
      <c r="L47" s="89"/>
      <c r="M47" s="89"/>
      <c r="N47" s="257"/>
      <c r="O47" s="258"/>
      <c r="P47" s="90"/>
      <c r="Q47" s="90"/>
      <c r="R47" s="89"/>
      <c r="S47" s="10"/>
      <c r="T47" s="1"/>
      <c r="U47" s="1"/>
      <c r="V47" s="249">
        <f>'Config.'!$D$14</f>
        <v>0.75</v>
      </c>
      <c r="W47" s="246"/>
      <c r="X47" s="91" t="s">
        <v>81</v>
      </c>
      <c r="Y47" s="1"/>
      <c r="AB47" s="88"/>
    </row>
    <row r="48" spans="1:28" ht="3" customHeight="1" thickBot="1">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88"/>
    </row>
    <row r="49" spans="1:28" ht="14.25" thickBot="1" thickTop="1">
      <c r="A49" s="100"/>
      <c r="B49" s="3"/>
      <c r="C49" s="3"/>
      <c r="D49" s="3"/>
      <c r="E49" s="3"/>
      <c r="F49" s="3"/>
      <c r="G49" s="1"/>
      <c r="H49" s="114"/>
      <c r="I49" s="116"/>
      <c r="J49" s="1"/>
      <c r="K49" s="114"/>
      <c r="L49" s="115"/>
      <c r="M49" s="115"/>
      <c r="N49" s="115"/>
      <c r="O49" s="115"/>
      <c r="P49" s="115"/>
      <c r="Q49" s="115"/>
      <c r="R49" s="115"/>
      <c r="S49" s="116"/>
      <c r="T49" s="1"/>
      <c r="U49" s="3"/>
      <c r="V49" s="3"/>
      <c r="W49" s="3"/>
      <c r="X49" s="3"/>
      <c r="Y49" s="1"/>
      <c r="Z49" s="1"/>
      <c r="AA49" s="1"/>
      <c r="AB49" s="88"/>
    </row>
    <row r="50" spans="1:28" ht="13.5" thickBot="1">
      <c r="A50" s="2"/>
      <c r="B50" s="1"/>
      <c r="C50" s="1"/>
      <c r="D50" s="1"/>
      <c r="E50" s="251">
        <f>'Config.'!M30</f>
        <v>10.25</v>
      </c>
      <c r="F50" s="252"/>
      <c r="G50" s="1"/>
      <c r="H50" s="118"/>
      <c r="I50" s="117"/>
      <c r="J50" s="1"/>
      <c r="K50" s="253">
        <f>'Config.'!AF30</f>
        <v>8.25</v>
      </c>
      <c r="L50" s="254"/>
      <c r="M50" s="113"/>
      <c r="N50" s="113"/>
      <c r="O50" s="113"/>
      <c r="P50" s="113"/>
      <c r="Q50" s="113"/>
      <c r="R50" s="113"/>
      <c r="S50" s="117"/>
      <c r="T50" s="1"/>
      <c r="U50" s="1"/>
      <c r="V50" s="1"/>
      <c r="W50" s="1"/>
      <c r="X50" s="1"/>
      <c r="Y50" s="1"/>
      <c r="Z50" s="1"/>
      <c r="AA50" s="1"/>
      <c r="AB50" s="88"/>
    </row>
    <row r="51" spans="1:28" ht="13.5" thickBot="1">
      <c r="A51" s="2"/>
      <c r="B51" s="1"/>
      <c r="C51" s="1"/>
      <c r="D51" s="1"/>
      <c r="E51" s="92"/>
      <c r="F51" s="92"/>
      <c r="G51" s="1"/>
      <c r="H51" s="118"/>
      <c r="I51" s="117"/>
      <c r="J51" s="1"/>
      <c r="K51" s="118"/>
      <c r="L51" s="113"/>
      <c r="M51" s="113"/>
      <c r="N51" s="113"/>
      <c r="O51" s="113"/>
      <c r="P51" s="113"/>
      <c r="Q51" s="113"/>
      <c r="R51" s="113"/>
      <c r="S51" s="117"/>
      <c r="T51" s="1"/>
      <c r="U51" s="1"/>
      <c r="V51" s="1"/>
      <c r="W51" s="1"/>
      <c r="X51" s="1"/>
      <c r="Y51" s="1"/>
      <c r="Z51" s="1"/>
      <c r="AA51" s="1"/>
      <c r="AB51" s="88"/>
    </row>
    <row r="52" spans="1:28" ht="12.75">
      <c r="A52" s="2"/>
      <c r="B52" s="1"/>
      <c r="C52" s="1"/>
      <c r="D52" s="1"/>
      <c r="E52" s="4"/>
      <c r="F52" s="1"/>
      <c r="G52" s="1"/>
      <c r="H52" s="118"/>
      <c r="I52" s="6"/>
      <c r="J52" s="1"/>
      <c r="K52" s="119"/>
      <c r="L52" s="120"/>
      <c r="M52" s="113"/>
      <c r="N52" s="113"/>
      <c r="O52" s="113"/>
      <c r="P52" s="113"/>
      <c r="Q52" s="113"/>
      <c r="R52" s="113"/>
      <c r="S52" s="117"/>
      <c r="T52" s="1"/>
      <c r="U52" s="1"/>
      <c r="V52" s="1"/>
      <c r="W52" s="1"/>
      <c r="X52" s="1"/>
      <c r="Y52" s="1"/>
      <c r="Z52" s="1"/>
      <c r="AA52" s="1"/>
      <c r="AB52" s="88"/>
    </row>
    <row r="53" spans="1:28" ht="13.5" thickBot="1">
      <c r="A53" s="2"/>
      <c r="B53" s="1"/>
      <c r="C53" s="1"/>
      <c r="D53" s="1"/>
      <c r="E53" s="3"/>
      <c r="F53" s="3"/>
      <c r="G53" s="1"/>
      <c r="H53" s="118"/>
      <c r="I53" s="7"/>
      <c r="J53" s="1"/>
      <c r="K53" s="118"/>
      <c r="L53" s="113"/>
      <c r="M53" s="113"/>
      <c r="N53" s="113"/>
      <c r="O53" s="113"/>
      <c r="P53" s="113"/>
      <c r="Q53" s="113"/>
      <c r="R53" s="113"/>
      <c r="S53" s="117"/>
      <c r="T53" s="1"/>
      <c r="U53" s="1"/>
      <c r="V53" s="1"/>
      <c r="W53" s="1"/>
      <c r="X53" s="1"/>
      <c r="Y53" s="1"/>
      <c r="Z53" s="1"/>
      <c r="AA53" s="1"/>
      <c r="AB53" s="88"/>
    </row>
    <row r="54" spans="1:28" ht="12.75">
      <c r="A54" s="2"/>
      <c r="B54" s="1"/>
      <c r="C54" s="1"/>
      <c r="D54" s="1"/>
      <c r="E54" s="1"/>
      <c r="F54" s="1"/>
      <c r="G54" s="1"/>
      <c r="H54" s="118"/>
      <c r="I54" s="117"/>
      <c r="J54" s="1"/>
      <c r="K54" s="118"/>
      <c r="L54" s="113"/>
      <c r="M54" s="113"/>
      <c r="N54" s="113"/>
      <c r="O54" s="113"/>
      <c r="P54" s="113"/>
      <c r="Q54" s="113"/>
      <c r="R54" s="113"/>
      <c r="S54" s="117"/>
      <c r="T54" s="1"/>
      <c r="U54" s="1"/>
      <c r="V54" s="1"/>
      <c r="W54" s="1"/>
      <c r="X54" s="1"/>
      <c r="Y54" s="1"/>
      <c r="Z54" s="1"/>
      <c r="AA54" s="1"/>
      <c r="AB54" s="88"/>
    </row>
    <row r="55" spans="1:28" ht="12.75">
      <c r="A55" s="2"/>
      <c r="B55" s="1"/>
      <c r="C55" s="1"/>
      <c r="D55" s="1"/>
      <c r="E55" s="1"/>
      <c r="F55" s="1"/>
      <c r="G55" s="1"/>
      <c r="H55" s="118"/>
      <c r="I55" s="117"/>
      <c r="J55" s="1"/>
      <c r="K55" s="118"/>
      <c r="L55" s="113"/>
      <c r="M55" s="113"/>
      <c r="N55" s="113"/>
      <c r="O55" s="113"/>
      <c r="P55" s="113"/>
      <c r="Q55" s="113"/>
      <c r="R55" s="113"/>
      <c r="S55" s="117"/>
      <c r="T55" s="1"/>
      <c r="U55" s="1"/>
      <c r="V55" s="1"/>
      <c r="W55" s="1"/>
      <c r="X55" s="1"/>
      <c r="Y55" s="1"/>
      <c r="Z55" s="1"/>
      <c r="AA55" s="1"/>
      <c r="AB55" s="88"/>
    </row>
    <row r="56" spans="1:28" ht="13.5" thickBot="1">
      <c r="A56" s="2"/>
      <c r="B56" s="1"/>
      <c r="C56" s="1"/>
      <c r="D56" s="1"/>
      <c r="E56" s="1"/>
      <c r="F56" s="1"/>
      <c r="G56" s="1"/>
      <c r="H56" s="118"/>
      <c r="I56" s="117"/>
      <c r="J56" s="1"/>
      <c r="K56" s="118"/>
      <c r="L56" s="113"/>
      <c r="M56" s="113"/>
      <c r="N56" s="113"/>
      <c r="O56" s="113"/>
      <c r="P56" s="113"/>
      <c r="Q56" s="113"/>
      <c r="R56" s="113"/>
      <c r="S56" s="117"/>
      <c r="T56" s="1"/>
      <c r="U56" s="1"/>
      <c r="V56" s="1"/>
      <c r="W56" s="1"/>
      <c r="X56" s="1"/>
      <c r="Y56" s="1"/>
      <c r="Z56" s="1"/>
      <c r="AA56" s="1"/>
      <c r="AB56" s="88"/>
    </row>
    <row r="57" spans="1:28" ht="13.5" thickBot="1">
      <c r="A57" s="2"/>
      <c r="B57" s="1"/>
      <c r="C57" s="249">
        <f>'Config.'!N30</f>
        <v>42</v>
      </c>
      <c r="D57" s="246"/>
      <c r="E57" s="1"/>
      <c r="F57" s="1"/>
      <c r="G57" s="1"/>
      <c r="H57" s="118"/>
      <c r="I57" s="117"/>
      <c r="J57" s="1"/>
      <c r="K57" s="118"/>
      <c r="L57" s="113"/>
      <c r="M57" s="253">
        <f>'Config.'!AG30</f>
        <v>40</v>
      </c>
      <c r="N57" s="254"/>
      <c r="O57" s="113"/>
      <c r="P57" s="113"/>
      <c r="Q57" s="113"/>
      <c r="R57" s="113"/>
      <c r="S57" s="117"/>
      <c r="T57" s="1"/>
      <c r="U57" s="249">
        <f>'Config.'!U30</f>
        <v>44</v>
      </c>
      <c r="V57" s="246"/>
      <c r="W57" s="1"/>
      <c r="X57" s="1"/>
      <c r="Y57" s="1"/>
      <c r="Z57" s="1"/>
      <c r="AA57" s="1"/>
      <c r="AB57" s="88"/>
    </row>
    <row r="58" spans="1:28" ht="12.75">
      <c r="A58" s="2"/>
      <c r="B58" s="1"/>
      <c r="C58" s="1"/>
      <c r="D58" s="1"/>
      <c r="E58" s="1"/>
      <c r="F58" s="1"/>
      <c r="G58" s="1"/>
      <c r="H58" s="118"/>
      <c r="I58" s="117"/>
      <c r="J58" s="1"/>
      <c r="K58" s="118"/>
      <c r="L58" s="113"/>
      <c r="M58" s="113"/>
      <c r="N58" s="113"/>
      <c r="O58" s="113"/>
      <c r="P58" s="113"/>
      <c r="Q58" s="113"/>
      <c r="R58" s="113"/>
      <c r="S58" s="117"/>
      <c r="T58" s="1"/>
      <c r="U58" s="1"/>
      <c r="V58" s="1"/>
      <c r="W58" s="1"/>
      <c r="X58" s="1"/>
      <c r="Y58" s="1"/>
      <c r="Z58" s="1"/>
      <c r="AA58" s="1"/>
      <c r="AB58" s="88"/>
    </row>
    <row r="59" spans="1:28" ht="12.75">
      <c r="A59" s="2"/>
      <c r="B59" s="1"/>
      <c r="C59" s="1"/>
      <c r="D59" s="1"/>
      <c r="E59" s="1"/>
      <c r="F59" s="1"/>
      <c r="G59" s="1"/>
      <c r="H59" s="118"/>
      <c r="I59" s="117"/>
      <c r="J59" s="1"/>
      <c r="K59" s="118"/>
      <c r="L59" s="113"/>
      <c r="M59" s="113"/>
      <c r="N59" s="113"/>
      <c r="O59" s="113"/>
      <c r="P59" s="113"/>
      <c r="Q59" s="113"/>
      <c r="R59" s="113"/>
      <c r="S59" s="117"/>
      <c r="T59" s="1"/>
      <c r="U59" s="1"/>
      <c r="V59" s="1"/>
      <c r="W59" s="1"/>
      <c r="X59" s="1"/>
      <c r="Y59" s="1"/>
      <c r="Z59" s="1"/>
      <c r="AA59" s="1"/>
      <c r="AB59" s="88"/>
    </row>
    <row r="60" spans="1:28" ht="12.75">
      <c r="A60" s="2"/>
      <c r="B60" s="1"/>
      <c r="C60" s="1"/>
      <c r="D60" s="1"/>
      <c r="E60" s="1"/>
      <c r="F60" s="1"/>
      <c r="G60" s="1"/>
      <c r="H60" s="118"/>
      <c r="I60" s="117"/>
      <c r="J60" s="1"/>
      <c r="K60" s="118"/>
      <c r="L60" s="113"/>
      <c r="M60" s="113"/>
      <c r="N60" s="113"/>
      <c r="O60" s="113"/>
      <c r="P60" s="113"/>
      <c r="Q60" s="113"/>
      <c r="R60" s="113"/>
      <c r="S60" s="117"/>
      <c r="T60" s="1"/>
      <c r="U60" s="1"/>
      <c r="V60" s="1"/>
      <c r="W60" s="1"/>
      <c r="X60" s="1"/>
      <c r="Y60" s="1"/>
      <c r="Z60" s="1"/>
      <c r="AA60" s="1"/>
      <c r="AB60" s="88"/>
    </row>
    <row r="61" spans="1:28" ht="12.75">
      <c r="A61" s="2"/>
      <c r="B61" s="1"/>
      <c r="C61" s="1"/>
      <c r="D61" s="1"/>
      <c r="E61" s="1"/>
      <c r="F61" s="1"/>
      <c r="G61" s="1"/>
      <c r="H61" s="118"/>
      <c r="I61" s="117"/>
      <c r="J61" s="1"/>
      <c r="K61" s="118"/>
      <c r="L61" s="113"/>
      <c r="M61" s="113"/>
      <c r="N61" s="113"/>
      <c r="O61" s="113"/>
      <c r="P61" s="113"/>
      <c r="Q61" s="113"/>
      <c r="R61" s="113"/>
      <c r="S61" s="117"/>
      <c r="T61" s="1"/>
      <c r="U61" s="1"/>
      <c r="V61" s="1"/>
      <c r="W61" s="1"/>
      <c r="X61" s="1"/>
      <c r="Y61" s="1"/>
      <c r="Z61" s="1"/>
      <c r="AA61" s="1"/>
      <c r="AB61" s="88"/>
    </row>
    <row r="62" spans="1:28" ht="13.5" thickBot="1">
      <c r="A62" s="2"/>
      <c r="B62" s="1"/>
      <c r="C62" s="82"/>
      <c r="D62" s="82"/>
      <c r="E62" s="1"/>
      <c r="F62" s="1"/>
      <c r="G62" s="1"/>
      <c r="H62" s="118"/>
      <c r="I62" s="117"/>
      <c r="J62" s="1"/>
      <c r="K62" s="118"/>
      <c r="L62" s="113"/>
      <c r="M62" s="128"/>
      <c r="N62" s="129"/>
      <c r="O62" s="113"/>
      <c r="P62" s="113"/>
      <c r="Q62" s="113"/>
      <c r="R62" s="113"/>
      <c r="S62" s="117"/>
      <c r="T62" s="1"/>
      <c r="U62" s="1"/>
      <c r="V62" s="1"/>
      <c r="W62" s="1"/>
      <c r="X62" s="1"/>
      <c r="Y62" s="1"/>
      <c r="Z62" s="1"/>
      <c r="AA62" s="1"/>
      <c r="AB62" s="88"/>
    </row>
    <row r="63" spans="1:28" ht="12.75">
      <c r="A63" s="2"/>
      <c r="B63" s="1"/>
      <c r="C63" s="4"/>
      <c r="D63" s="4"/>
      <c r="E63" s="4"/>
      <c r="F63" s="4"/>
      <c r="G63" s="1"/>
      <c r="H63" s="118"/>
      <c r="I63" s="6"/>
      <c r="J63" s="1"/>
      <c r="K63" s="119"/>
      <c r="L63" s="120"/>
      <c r="M63" s="130"/>
      <c r="N63" s="130"/>
      <c r="O63" s="113"/>
      <c r="P63" s="113"/>
      <c r="Q63" s="113"/>
      <c r="R63" s="113"/>
      <c r="S63" s="117"/>
      <c r="T63" s="1"/>
      <c r="U63" s="1"/>
      <c r="V63" s="1"/>
      <c r="W63" s="1"/>
      <c r="X63" s="1"/>
      <c r="Y63" s="1"/>
      <c r="Z63" s="1"/>
      <c r="AA63" s="1"/>
      <c r="AB63" s="88"/>
    </row>
    <row r="64" spans="1:28" ht="13.5" thickBot="1">
      <c r="A64" s="2"/>
      <c r="B64" s="1"/>
      <c r="C64" s="1"/>
      <c r="D64" s="3"/>
      <c r="E64" s="1"/>
      <c r="F64" s="1"/>
      <c r="G64" s="1"/>
      <c r="H64" s="118"/>
      <c r="I64" s="7"/>
      <c r="J64" s="1"/>
      <c r="K64" s="118"/>
      <c r="L64" s="113"/>
      <c r="M64" s="113"/>
      <c r="N64" s="113"/>
      <c r="O64" s="113"/>
      <c r="P64" s="113"/>
      <c r="Q64" s="113"/>
      <c r="R64" s="113"/>
      <c r="S64" s="117"/>
      <c r="T64" s="1"/>
      <c r="U64" s="1"/>
      <c r="V64" s="1"/>
      <c r="W64" s="1"/>
      <c r="X64" s="1"/>
      <c r="Y64" s="1"/>
      <c r="Z64" s="1"/>
      <c r="AA64" s="1"/>
      <c r="AB64" s="88"/>
    </row>
    <row r="65" spans="1:28" ht="12.75">
      <c r="A65" s="2"/>
      <c r="B65" s="1"/>
      <c r="C65" s="1"/>
      <c r="D65" s="1"/>
      <c r="E65" s="1"/>
      <c r="F65" s="1"/>
      <c r="G65" s="1"/>
      <c r="H65" s="118"/>
      <c r="I65" s="117"/>
      <c r="J65" s="1"/>
      <c r="K65" s="118"/>
      <c r="L65" s="113"/>
      <c r="M65" s="113"/>
      <c r="N65" s="113"/>
      <c r="O65" s="113"/>
      <c r="P65" s="113"/>
      <c r="Q65" s="113"/>
      <c r="R65" s="247" t="s">
        <v>32</v>
      </c>
      <c r="S65" s="126"/>
      <c r="T65" s="4"/>
      <c r="U65" s="4"/>
      <c r="V65" s="4"/>
      <c r="W65" s="1"/>
      <c r="X65" s="1"/>
      <c r="Y65" s="1"/>
      <c r="Z65" s="1"/>
      <c r="AA65" s="1"/>
      <c r="AB65" s="88"/>
    </row>
    <row r="66" spans="1:28" ht="13.5" thickBot="1">
      <c r="A66" s="2"/>
      <c r="B66" s="1"/>
      <c r="C66" s="1"/>
      <c r="D66" s="1"/>
      <c r="E66" s="1"/>
      <c r="F66" s="1"/>
      <c r="G66" s="1"/>
      <c r="H66" s="118"/>
      <c r="I66" s="117"/>
      <c r="J66" s="1"/>
      <c r="K66" s="118"/>
      <c r="L66" s="113"/>
      <c r="M66" s="113"/>
      <c r="N66" s="113"/>
      <c r="O66" s="113"/>
      <c r="P66" s="113"/>
      <c r="Q66" s="113"/>
      <c r="R66" s="247"/>
      <c r="S66" s="117"/>
      <c r="T66" s="1"/>
      <c r="U66" s="1"/>
      <c r="V66" s="1"/>
      <c r="W66" s="1"/>
      <c r="X66" s="1"/>
      <c r="Y66" s="1"/>
      <c r="Z66" s="1"/>
      <c r="AA66" s="1"/>
      <c r="AB66" s="88"/>
    </row>
    <row r="67" spans="1:28" ht="13.5" thickBot="1">
      <c r="A67" s="2"/>
      <c r="B67" s="1"/>
      <c r="C67" s="1"/>
      <c r="D67" s="1"/>
      <c r="E67" s="1"/>
      <c r="F67" s="1"/>
      <c r="G67" s="1"/>
      <c r="H67" s="118"/>
      <c r="I67" s="117"/>
      <c r="J67" s="1"/>
      <c r="K67" s="118"/>
      <c r="L67" s="113"/>
      <c r="M67" s="113"/>
      <c r="N67" s="113"/>
      <c r="O67" s="113"/>
      <c r="P67" s="113"/>
      <c r="Q67" s="113"/>
      <c r="R67" s="113"/>
      <c r="S67" s="117"/>
      <c r="T67" s="1"/>
      <c r="U67" s="1"/>
      <c r="V67" s="1"/>
      <c r="W67" s="245">
        <f>'Config.'!T30</f>
        <v>83.34375</v>
      </c>
      <c r="X67" s="246"/>
      <c r="Y67" s="94" t="s">
        <v>43</v>
      </c>
      <c r="Z67" s="1"/>
      <c r="AA67" s="1"/>
      <c r="AB67" s="88"/>
    </row>
    <row r="68" spans="1:28" ht="13.5" thickBot="1">
      <c r="A68" s="2"/>
      <c r="B68" s="1"/>
      <c r="C68" s="1"/>
      <c r="D68" s="1"/>
      <c r="E68" s="1"/>
      <c r="F68" s="1"/>
      <c r="G68" s="1"/>
      <c r="H68" s="118"/>
      <c r="I68" s="117"/>
      <c r="J68" s="1"/>
      <c r="K68" s="118"/>
      <c r="L68" s="113"/>
      <c r="M68" s="113"/>
      <c r="N68" s="113"/>
      <c r="O68" s="113"/>
      <c r="P68" s="113"/>
      <c r="Q68" s="113"/>
      <c r="R68" s="113"/>
      <c r="S68" s="117"/>
      <c r="T68" s="1"/>
      <c r="U68" s="1"/>
      <c r="V68" s="1"/>
      <c r="W68" s="1"/>
      <c r="X68" s="1"/>
      <c r="Y68" s="1"/>
      <c r="Z68" s="1"/>
      <c r="AA68" s="1"/>
      <c r="AB68" s="88"/>
    </row>
    <row r="69" spans="1:28" ht="13.5" thickBot="1">
      <c r="A69" s="2"/>
      <c r="B69" s="1"/>
      <c r="C69" s="1"/>
      <c r="D69" s="1"/>
      <c r="E69" s="1"/>
      <c r="F69" s="1"/>
      <c r="G69" s="1"/>
      <c r="H69" s="118"/>
      <c r="I69" s="117"/>
      <c r="J69" s="1"/>
      <c r="K69" s="118"/>
      <c r="L69" s="113"/>
      <c r="M69" s="113"/>
      <c r="N69" s="113"/>
      <c r="O69" s="262">
        <f>'Config.'!AH30</f>
        <v>71.75</v>
      </c>
      <c r="P69" s="254"/>
      <c r="Q69" s="113"/>
      <c r="R69" s="113"/>
      <c r="S69" s="117"/>
      <c r="T69" s="1"/>
      <c r="U69" s="1"/>
      <c r="V69" s="1"/>
      <c r="W69" s="1"/>
      <c r="X69" s="1"/>
      <c r="Y69" s="1"/>
      <c r="Z69" s="1"/>
      <c r="AA69" s="1"/>
      <c r="AB69" s="88"/>
    </row>
    <row r="70" spans="1:28" ht="13.5" thickBot="1">
      <c r="A70" s="249">
        <f>'Config.'!O30</f>
        <v>73.75</v>
      </c>
      <c r="B70" s="246"/>
      <c r="C70" s="2"/>
      <c r="D70" s="1"/>
      <c r="E70" s="1"/>
      <c r="F70" s="1"/>
      <c r="G70" s="1"/>
      <c r="H70" s="118"/>
      <c r="I70" s="117"/>
      <c r="J70" s="1"/>
      <c r="K70" s="118"/>
      <c r="L70" s="113"/>
      <c r="M70" s="113"/>
      <c r="N70" s="113"/>
      <c r="O70" s="113"/>
      <c r="P70" s="113"/>
      <c r="Q70" s="113"/>
      <c r="R70" s="113"/>
      <c r="S70" s="117"/>
      <c r="T70" s="1"/>
      <c r="U70" s="1"/>
      <c r="V70" s="1"/>
      <c r="W70" s="1"/>
      <c r="X70" s="1"/>
      <c r="Y70" s="1"/>
      <c r="Z70" s="1"/>
      <c r="AA70" s="1"/>
      <c r="AB70" s="88"/>
    </row>
    <row r="71" spans="1:28" ht="12.75">
      <c r="A71" s="2"/>
      <c r="B71" s="1"/>
      <c r="C71" s="1"/>
      <c r="D71" s="1"/>
      <c r="E71" s="1"/>
      <c r="F71" s="1"/>
      <c r="G71" s="1"/>
      <c r="H71" s="118"/>
      <c r="I71" s="117"/>
      <c r="J71" s="1"/>
      <c r="K71" s="118"/>
      <c r="L71" s="113"/>
      <c r="M71" s="113"/>
      <c r="N71" s="113"/>
      <c r="O71" s="113"/>
      <c r="P71" s="113"/>
      <c r="Q71" s="113"/>
      <c r="R71" s="113"/>
      <c r="S71" s="117"/>
      <c r="T71" s="1"/>
      <c r="U71" s="1"/>
      <c r="V71" s="1"/>
      <c r="W71" s="1"/>
      <c r="X71" s="1"/>
      <c r="Y71" s="1"/>
      <c r="Z71" s="1"/>
      <c r="AA71" s="1"/>
      <c r="AB71" s="88"/>
    </row>
    <row r="72" spans="1:28" ht="12.75">
      <c r="A72" s="2"/>
      <c r="B72" s="1"/>
      <c r="C72" s="1"/>
      <c r="D72" s="1"/>
      <c r="E72" s="1"/>
      <c r="F72" s="1"/>
      <c r="G72" s="1"/>
      <c r="H72" s="118"/>
      <c r="I72" s="117"/>
      <c r="J72" s="1"/>
      <c r="K72" s="118"/>
      <c r="L72" s="113"/>
      <c r="M72" s="113"/>
      <c r="N72" s="113"/>
      <c r="O72" s="113"/>
      <c r="P72" s="113"/>
      <c r="Q72" s="113"/>
      <c r="R72" s="113"/>
      <c r="S72" s="117"/>
      <c r="T72" s="1"/>
      <c r="U72" s="1"/>
      <c r="V72" s="1"/>
      <c r="W72" s="1"/>
      <c r="X72" s="1"/>
      <c r="Y72" s="1"/>
      <c r="Z72" s="1"/>
      <c r="AA72" s="1"/>
      <c r="AB72" s="88"/>
    </row>
    <row r="73" spans="1:28" ht="12.75">
      <c r="A73" s="2"/>
      <c r="B73" s="1"/>
      <c r="C73" s="1"/>
      <c r="D73" s="1"/>
      <c r="E73" s="1"/>
      <c r="F73" s="1"/>
      <c r="G73" s="1"/>
      <c r="H73" s="118"/>
      <c r="I73" s="117"/>
      <c r="J73" s="1"/>
      <c r="K73" s="118"/>
      <c r="L73" s="113"/>
      <c r="M73" s="113"/>
      <c r="N73" s="113"/>
      <c r="O73" s="113"/>
      <c r="P73" s="113"/>
      <c r="Q73" s="113"/>
      <c r="R73" s="113"/>
      <c r="S73" s="117"/>
      <c r="T73" s="1"/>
      <c r="U73" s="1"/>
      <c r="V73" s="1"/>
      <c r="W73" s="1"/>
      <c r="X73" s="1"/>
      <c r="Y73" s="1"/>
      <c r="Z73" s="1"/>
      <c r="AA73" s="1"/>
      <c r="AB73" s="88"/>
    </row>
    <row r="74" spans="1:28" ht="12.75">
      <c r="A74" s="2"/>
      <c r="B74" s="1"/>
      <c r="C74" s="1"/>
      <c r="D74" s="1"/>
      <c r="E74" s="1"/>
      <c r="F74" s="1"/>
      <c r="G74" s="1"/>
      <c r="H74" s="118"/>
      <c r="I74" s="117"/>
      <c r="J74" s="1"/>
      <c r="K74" s="118"/>
      <c r="L74" s="113"/>
      <c r="M74" s="113"/>
      <c r="N74" s="113"/>
      <c r="O74" s="113"/>
      <c r="P74" s="113"/>
      <c r="Q74" s="113"/>
      <c r="R74" s="113"/>
      <c r="S74" s="117"/>
      <c r="T74" s="1"/>
      <c r="U74" s="1"/>
      <c r="V74" s="1"/>
      <c r="W74" s="1"/>
      <c r="X74" s="1"/>
      <c r="Y74" s="1"/>
      <c r="Z74" s="1"/>
      <c r="AA74" s="1"/>
      <c r="AB74" s="88"/>
    </row>
    <row r="75" spans="1:28" ht="13.5" thickBot="1">
      <c r="A75" s="2"/>
      <c r="B75" s="1"/>
      <c r="C75" s="1"/>
      <c r="D75" s="1"/>
      <c r="E75" s="1"/>
      <c r="F75" s="1"/>
      <c r="G75" s="1"/>
      <c r="H75" s="118"/>
      <c r="I75" s="117"/>
      <c r="J75" s="1"/>
      <c r="K75" s="121"/>
      <c r="L75" s="122"/>
      <c r="M75" s="122"/>
      <c r="N75" s="122"/>
      <c r="O75" s="122"/>
      <c r="P75" s="122"/>
      <c r="Q75" s="113"/>
      <c r="R75" s="113"/>
      <c r="S75" s="117"/>
      <c r="T75" s="1"/>
      <c r="U75" s="1"/>
      <c r="V75" s="1"/>
      <c r="W75" s="1"/>
      <c r="X75" s="1"/>
      <c r="Y75" s="1"/>
      <c r="Z75" s="1"/>
      <c r="AA75" s="1"/>
      <c r="AB75" s="88"/>
    </row>
    <row r="76" spans="1:28" ht="12.75">
      <c r="A76" s="110"/>
      <c r="B76" s="4"/>
      <c r="C76" s="1"/>
      <c r="D76" s="4"/>
      <c r="E76" s="1"/>
      <c r="F76" s="1"/>
      <c r="G76" s="1"/>
      <c r="H76" s="118"/>
      <c r="I76" s="6"/>
      <c r="J76" s="1"/>
      <c r="K76" s="118"/>
      <c r="L76" s="113"/>
      <c r="M76" s="113"/>
      <c r="N76" s="113"/>
      <c r="O76" s="113"/>
      <c r="P76" s="113"/>
      <c r="Q76" s="113"/>
      <c r="R76" s="113"/>
      <c r="S76" s="117"/>
      <c r="T76" s="1"/>
      <c r="U76" s="1"/>
      <c r="V76" s="1"/>
      <c r="W76" s="1"/>
      <c r="X76" s="1"/>
      <c r="Y76" s="1"/>
      <c r="Z76" s="1"/>
      <c r="AA76" s="1"/>
      <c r="AB76" s="88"/>
    </row>
    <row r="77" spans="1:28" ht="13.5" thickBot="1">
      <c r="A77" s="2"/>
      <c r="B77" s="1"/>
      <c r="C77" s="3"/>
      <c r="D77" s="3"/>
      <c r="E77" s="3"/>
      <c r="F77" s="3"/>
      <c r="G77" s="1"/>
      <c r="H77" s="118"/>
      <c r="I77" s="7"/>
      <c r="J77" s="1"/>
      <c r="K77" s="118"/>
      <c r="L77" s="113"/>
      <c r="M77" s="113"/>
      <c r="N77" s="113"/>
      <c r="O77" s="113"/>
      <c r="P77" s="113"/>
      <c r="Q77" s="113"/>
      <c r="R77" s="113"/>
      <c r="S77" s="117"/>
      <c r="T77" s="1"/>
      <c r="U77" s="1"/>
      <c r="V77" s="1"/>
      <c r="W77" s="1"/>
      <c r="X77" s="1"/>
      <c r="Y77" s="1"/>
      <c r="Z77" s="1"/>
      <c r="AA77" s="1"/>
      <c r="AB77" s="88"/>
    </row>
    <row r="78" spans="1:28" ht="12.75">
      <c r="A78" s="2"/>
      <c r="B78" s="1"/>
      <c r="C78" s="1"/>
      <c r="D78" s="1"/>
      <c r="E78" s="1"/>
      <c r="F78" s="1"/>
      <c r="G78" s="1"/>
      <c r="H78" s="118"/>
      <c r="I78" s="117"/>
      <c r="J78" s="1"/>
      <c r="K78" s="118"/>
      <c r="L78" s="113"/>
      <c r="M78" s="113"/>
      <c r="N78" s="113"/>
      <c r="O78" s="113"/>
      <c r="P78" s="113"/>
      <c r="Q78" s="113"/>
      <c r="R78" s="113"/>
      <c r="S78" s="117"/>
      <c r="T78" s="1"/>
      <c r="U78" s="1"/>
      <c r="V78" s="1"/>
      <c r="W78" s="1"/>
      <c r="X78" s="1"/>
      <c r="Y78" s="1"/>
      <c r="Z78" s="1"/>
      <c r="AA78" s="1"/>
      <c r="AB78" s="88"/>
    </row>
    <row r="79" spans="1:28" ht="13.5" thickBot="1">
      <c r="A79" s="2"/>
      <c r="B79" s="1"/>
      <c r="C79" s="1"/>
      <c r="D79" s="1"/>
      <c r="E79" s="1"/>
      <c r="F79" s="1"/>
      <c r="G79" s="1"/>
      <c r="H79" s="123"/>
      <c r="I79" s="127"/>
      <c r="J79" s="1"/>
      <c r="K79" s="123"/>
      <c r="L79" s="124"/>
      <c r="M79" s="124"/>
      <c r="N79" s="124"/>
      <c r="O79" s="124"/>
      <c r="P79" s="124"/>
      <c r="Q79" s="124"/>
      <c r="R79" s="124"/>
      <c r="S79" s="127"/>
      <c r="T79" s="1"/>
      <c r="U79" s="4"/>
      <c r="V79" s="4"/>
      <c r="W79" s="4"/>
      <c r="X79" s="4"/>
      <c r="Y79" s="1"/>
      <c r="Z79" s="1"/>
      <c r="AA79" s="1"/>
      <c r="AB79" s="88"/>
    </row>
    <row r="80" spans="1:28" ht="13.5" thickTop="1">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88"/>
    </row>
    <row r="81" spans="1:28" ht="12.75">
      <c r="A81" s="2"/>
      <c r="B81" s="1"/>
      <c r="C81" s="1"/>
      <c r="D81" s="1"/>
      <c r="E81" s="1"/>
      <c r="F81" s="1"/>
      <c r="G81" s="1"/>
      <c r="H81" s="1"/>
      <c r="I81" s="1"/>
      <c r="J81" s="1"/>
      <c r="K81" s="242" t="s">
        <v>44</v>
      </c>
      <c r="L81" s="242"/>
      <c r="M81" s="242"/>
      <c r="N81" s="237">
        <v>4</v>
      </c>
      <c r="O81" s="237"/>
      <c r="P81" s="1"/>
      <c r="Q81" s="1"/>
      <c r="R81" s="1"/>
      <c r="S81" s="1"/>
      <c r="T81" s="1"/>
      <c r="U81" s="1"/>
      <c r="V81" s="1"/>
      <c r="W81" s="1"/>
      <c r="X81" s="1"/>
      <c r="Y81" s="1"/>
      <c r="Z81" s="1"/>
      <c r="AA81" s="1"/>
      <c r="AB81" s="88"/>
    </row>
    <row r="82" spans="1:28" ht="12.75">
      <c r="A82" s="2"/>
      <c r="B82" s="1"/>
      <c r="C82" s="1"/>
      <c r="D82" s="1"/>
      <c r="E82" s="1"/>
      <c r="F82" s="1"/>
      <c r="G82" s="1"/>
      <c r="H82" s="1"/>
      <c r="I82" s="1"/>
      <c r="J82" s="1"/>
      <c r="K82" s="1"/>
      <c r="L82" s="240" t="s">
        <v>15</v>
      </c>
      <c r="M82" s="240"/>
      <c r="N82" s="241">
        <v>0.25</v>
      </c>
      <c r="O82" s="241"/>
      <c r="P82" s="1" t="s">
        <v>18</v>
      </c>
      <c r="Q82" s="8"/>
      <c r="R82" s="1"/>
      <c r="S82" s="1"/>
      <c r="T82" s="1"/>
      <c r="U82" s="1"/>
      <c r="V82" s="1"/>
      <c r="W82" s="1"/>
      <c r="X82" s="1"/>
      <c r="Y82" s="1"/>
      <c r="Z82" s="1"/>
      <c r="AA82" s="1"/>
      <c r="AB82" s="88"/>
    </row>
    <row r="83" spans="1:28" ht="12.75">
      <c r="A83" s="2"/>
      <c r="B83" s="1"/>
      <c r="C83" s="1"/>
      <c r="D83" s="1"/>
      <c r="E83" s="1"/>
      <c r="F83" s="1"/>
      <c r="G83" s="1"/>
      <c r="H83" s="1"/>
      <c r="I83" s="1"/>
      <c r="J83" s="1"/>
      <c r="K83" s="1"/>
      <c r="L83" s="240" t="s">
        <v>16</v>
      </c>
      <c r="M83" s="240"/>
      <c r="N83" s="238">
        <v>0.13</v>
      </c>
      <c r="O83" s="238"/>
      <c r="P83" s="9"/>
      <c r="Q83" s="9"/>
      <c r="R83" s="1"/>
      <c r="S83" s="1"/>
      <c r="T83" s="1"/>
      <c r="U83" s="1"/>
      <c r="V83" s="1"/>
      <c r="W83" s="1"/>
      <c r="X83" s="1"/>
      <c r="Y83" s="1"/>
      <c r="Z83" s="1"/>
      <c r="AA83" s="1"/>
      <c r="AB83" s="88"/>
    </row>
    <row r="84" spans="1:28" ht="12.75">
      <c r="A84" s="2"/>
      <c r="B84" s="1"/>
      <c r="C84" s="1"/>
      <c r="D84" s="1"/>
      <c r="E84" s="1"/>
      <c r="F84" s="1"/>
      <c r="G84" s="1"/>
      <c r="H84" s="1"/>
      <c r="I84" s="1"/>
      <c r="J84" s="1"/>
      <c r="K84" s="1"/>
      <c r="L84" s="240" t="s">
        <v>17</v>
      </c>
      <c r="M84" s="240"/>
      <c r="N84" s="239">
        <v>0.25</v>
      </c>
      <c r="O84" s="239"/>
      <c r="P84" s="8"/>
      <c r="Q84" s="8"/>
      <c r="R84" s="1"/>
      <c r="S84" s="1"/>
      <c r="T84" s="1"/>
      <c r="U84" s="1"/>
      <c r="V84" s="1"/>
      <c r="W84" s="1"/>
      <c r="X84" s="1"/>
      <c r="Y84" s="1"/>
      <c r="Z84" s="1"/>
      <c r="AA84" s="1"/>
      <c r="AB84" s="88"/>
    </row>
    <row r="85" spans="1:28" ht="12.75">
      <c r="A85" s="2"/>
      <c r="B85" s="1"/>
      <c r="C85" s="1"/>
      <c r="D85" s="1"/>
      <c r="E85" s="1"/>
      <c r="F85" s="1"/>
      <c r="G85" s="1"/>
      <c r="H85" s="1"/>
      <c r="I85" s="1"/>
      <c r="J85" s="1"/>
      <c r="K85" s="1"/>
      <c r="L85" s="240" t="s">
        <v>35</v>
      </c>
      <c r="M85" s="240"/>
      <c r="N85" s="250" t="s">
        <v>36</v>
      </c>
      <c r="O85" s="250"/>
      <c r="P85" s="5"/>
      <c r="Q85" s="5"/>
      <c r="R85" s="1"/>
      <c r="S85" s="1"/>
      <c r="T85" s="1"/>
      <c r="U85" s="1"/>
      <c r="V85" s="1"/>
      <c r="W85" s="1"/>
      <c r="X85" s="1"/>
      <c r="Y85" s="1"/>
      <c r="Z85" s="1"/>
      <c r="AA85" s="1"/>
      <c r="AB85" s="88"/>
    </row>
    <row r="86" spans="1:28" ht="13.5"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7"/>
    </row>
  </sheetData>
  <sheetProtection password="E5C0" sheet="1" objects="1" scenarios="1"/>
  <mergeCells count="48">
    <mergeCell ref="V45:W45"/>
    <mergeCell ref="V3:W3"/>
    <mergeCell ref="V4:W4"/>
    <mergeCell ref="V46:W46"/>
    <mergeCell ref="V47:W47"/>
    <mergeCell ref="W24:X24"/>
    <mergeCell ref="K2:S2"/>
    <mergeCell ref="N3:O4"/>
    <mergeCell ref="U14:V14"/>
    <mergeCell ref="R22:R23"/>
    <mergeCell ref="O26:P26"/>
    <mergeCell ref="N40:O40"/>
    <mergeCell ref="V2:W2"/>
    <mergeCell ref="E7:F7"/>
    <mergeCell ref="K7:L7"/>
    <mergeCell ref="C14:D14"/>
    <mergeCell ref="M14:N14"/>
    <mergeCell ref="A27:B27"/>
    <mergeCell ref="N39:O39"/>
    <mergeCell ref="L39:M39"/>
    <mergeCell ref="K38:M38"/>
    <mergeCell ref="N38:O38"/>
    <mergeCell ref="L42:M42"/>
    <mergeCell ref="N42:O42"/>
    <mergeCell ref="L40:M40"/>
    <mergeCell ref="L41:M41"/>
    <mergeCell ref="K45:S45"/>
    <mergeCell ref="N46:O47"/>
    <mergeCell ref="N41:O41"/>
    <mergeCell ref="E50:F50"/>
    <mergeCell ref="K50:L50"/>
    <mergeCell ref="C57:D57"/>
    <mergeCell ref="M57:N57"/>
    <mergeCell ref="U57:V57"/>
    <mergeCell ref="R65:R66"/>
    <mergeCell ref="W67:X67"/>
    <mergeCell ref="O69:P69"/>
    <mergeCell ref="A70:B70"/>
    <mergeCell ref="N82:O82"/>
    <mergeCell ref="L82:M82"/>
    <mergeCell ref="K81:M81"/>
    <mergeCell ref="N81:O81"/>
    <mergeCell ref="N83:O83"/>
    <mergeCell ref="N84:O84"/>
    <mergeCell ref="L85:M85"/>
    <mergeCell ref="N85:O85"/>
    <mergeCell ref="L83:M83"/>
    <mergeCell ref="L84:M84"/>
  </mergeCells>
  <printOptions/>
  <pageMargins left="0.75" right="0.75" top="1" bottom="1" header="0.5" footer="0.5"/>
  <pageSetup fitToHeight="2" fitToWidth="1" horizontalDpi="600" verticalDpi="600" orientation="landscape" scale="84" r:id="rId2"/>
  <drawing r:id="rId1"/>
</worksheet>
</file>

<file path=xl/worksheets/sheet7.xml><?xml version="1.0" encoding="utf-8"?>
<worksheet xmlns="http://schemas.openxmlformats.org/spreadsheetml/2006/main" xmlns:r="http://schemas.openxmlformats.org/officeDocument/2006/relationships">
  <sheetPr>
    <tabColor indexed="12"/>
  </sheetPr>
  <dimension ref="A1:AE85"/>
  <sheetViews>
    <sheetView showGridLines="0" view="pageBreakPreview" zoomScaleNormal="75" zoomScaleSheetLayoutView="100" zoomScalePageLayoutView="0" workbookViewId="0" topLeftCell="A1">
      <selection activeCell="AA27" sqref="AA27"/>
    </sheetView>
  </sheetViews>
  <sheetFormatPr defaultColWidth="9.140625" defaultRowHeight="18" customHeight="1"/>
  <cols>
    <col min="1" max="1" width="4.7109375" style="0" customWidth="1"/>
    <col min="2" max="3" width="4.28125" style="0" customWidth="1"/>
    <col min="4" max="4" width="4.57421875" style="0" customWidth="1"/>
    <col min="5" max="5" width="5.140625" style="0" customWidth="1"/>
    <col min="6" max="7" width="4.00390625" style="0" customWidth="1"/>
    <col min="8" max="8" width="4.57421875" style="0" customWidth="1"/>
    <col min="9" max="9" width="0.85546875" style="0" customWidth="1"/>
    <col min="10" max="10" width="0.9921875" style="0" customWidth="1"/>
    <col min="11" max="11" width="2.140625" style="0" customWidth="1"/>
    <col min="12" max="12" width="1.421875" style="0" customWidth="1"/>
    <col min="13" max="13" width="4.7109375" style="0" customWidth="1"/>
    <col min="14" max="14" width="5.00390625" style="0" customWidth="1"/>
    <col min="15" max="17" width="4.421875" style="0" customWidth="1"/>
    <col min="18" max="18" width="5.00390625" style="0" customWidth="1"/>
    <col min="19" max="19" width="5.140625" style="0" customWidth="1"/>
    <col min="20" max="20" width="5.57421875" style="0" customWidth="1"/>
    <col min="21" max="21" width="5.140625" style="0" customWidth="1"/>
    <col min="22" max="22" width="0.85546875" style="0" customWidth="1"/>
    <col min="23" max="23" width="4.28125" style="0" customWidth="1"/>
    <col min="24" max="24" width="4.7109375" style="0" customWidth="1"/>
    <col min="25" max="25" width="5.00390625" style="0" customWidth="1"/>
    <col min="26" max="26" width="4.140625" style="0" customWidth="1"/>
    <col min="28" max="28" width="11.00390625" style="0" customWidth="1"/>
  </cols>
  <sheetData>
    <row r="1" spans="1:31" ht="18" customHeight="1"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1" ht="18" customHeight="1" thickBot="1">
      <c r="A2" s="2"/>
      <c r="B2" s="1"/>
      <c r="C2" s="1"/>
      <c r="D2" s="1"/>
      <c r="E2" s="1"/>
      <c r="F2" s="1"/>
      <c r="G2" s="1"/>
      <c r="H2" s="1"/>
      <c r="I2" s="1"/>
      <c r="J2" s="1"/>
      <c r="K2" s="1"/>
      <c r="L2" s="1"/>
      <c r="M2" s="248" t="s">
        <v>63</v>
      </c>
      <c r="N2" s="248"/>
      <c r="O2" s="248"/>
      <c r="P2" s="248"/>
      <c r="Q2" s="248"/>
      <c r="R2" s="248"/>
      <c r="S2" s="248"/>
      <c r="T2" s="248"/>
      <c r="U2" s="248"/>
      <c r="V2" s="1"/>
      <c r="W2" s="1"/>
      <c r="X2" s="1"/>
      <c r="Y2" s="259">
        <f>'Config.'!$D$12</f>
        <v>36</v>
      </c>
      <c r="Z2" s="246"/>
      <c r="AA2" s="101" t="s">
        <v>85</v>
      </c>
      <c r="AB2" s="1"/>
      <c r="AC2" s="98">
        <f>'Config.'!$D$12+1.25</f>
        <v>37.25</v>
      </c>
      <c r="AD2" s="101" t="s">
        <v>83</v>
      </c>
      <c r="AE2" s="88"/>
    </row>
    <row r="3" spans="1:31" ht="12.75" customHeight="1" thickBot="1">
      <c r="A3" s="2"/>
      <c r="B3" s="1"/>
      <c r="C3" s="1"/>
      <c r="D3" s="1"/>
      <c r="E3" s="1"/>
      <c r="F3" s="1"/>
      <c r="G3" s="1"/>
      <c r="H3" s="1"/>
      <c r="I3" s="1"/>
      <c r="J3" s="1"/>
      <c r="K3" s="1"/>
      <c r="L3" s="1"/>
      <c r="M3" s="105"/>
      <c r="N3" s="89"/>
      <c r="O3" s="89"/>
      <c r="P3" s="255">
        <f>'Config.'!D12-0.1875</f>
        <v>35.8125</v>
      </c>
      <c r="Q3" s="256"/>
      <c r="R3" s="90"/>
      <c r="S3" s="90"/>
      <c r="T3" s="89"/>
      <c r="U3" s="10"/>
      <c r="V3" s="1"/>
      <c r="W3" s="1"/>
      <c r="X3" s="1"/>
      <c r="Y3" s="249">
        <f>'Config.'!$D$13</f>
        <v>84.1875</v>
      </c>
      <c r="Z3" s="246"/>
      <c r="AA3" s="91" t="s">
        <v>82</v>
      </c>
      <c r="AB3" s="1"/>
      <c r="AC3" s="98">
        <f>Y3+13/16</f>
        <v>85</v>
      </c>
      <c r="AD3" s="101" t="s">
        <v>84</v>
      </c>
      <c r="AE3" s="88"/>
    </row>
    <row r="4" spans="1:31" ht="13.5" customHeight="1" thickBot="1">
      <c r="A4" s="2"/>
      <c r="B4" s="1"/>
      <c r="C4" s="1"/>
      <c r="D4" s="1"/>
      <c r="E4" s="1"/>
      <c r="F4" s="1"/>
      <c r="G4" s="1"/>
      <c r="H4" s="1"/>
      <c r="I4" s="1"/>
      <c r="J4" s="1"/>
      <c r="K4" s="1"/>
      <c r="L4" s="1"/>
      <c r="M4" s="105"/>
      <c r="N4" s="89"/>
      <c r="O4" s="89"/>
      <c r="P4" s="257"/>
      <c r="Q4" s="258"/>
      <c r="R4" s="107"/>
      <c r="S4" s="90"/>
      <c r="T4" s="89"/>
      <c r="U4" s="10"/>
      <c r="V4" s="1"/>
      <c r="W4" s="1"/>
      <c r="X4" s="1"/>
      <c r="Y4" s="249">
        <f>'Config.'!$D$14</f>
        <v>0.75</v>
      </c>
      <c r="Z4" s="246"/>
      <c r="AA4" s="91" t="s">
        <v>81</v>
      </c>
      <c r="AB4" s="1"/>
      <c r="AE4" s="88"/>
    </row>
    <row r="5" spans="1:31" ht="3"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88"/>
    </row>
    <row r="6" spans="1:31" ht="18" customHeight="1" thickBot="1" thickTop="1">
      <c r="A6" s="100"/>
      <c r="B6" s="3"/>
      <c r="C6" s="3"/>
      <c r="D6" s="3"/>
      <c r="E6" s="3"/>
      <c r="F6" s="3"/>
      <c r="G6" s="3"/>
      <c r="H6" s="3"/>
      <c r="I6" s="1"/>
      <c r="J6" s="114"/>
      <c r="K6" s="116"/>
      <c r="L6" s="1"/>
      <c r="M6" s="114"/>
      <c r="N6" s="115"/>
      <c r="O6" s="115"/>
      <c r="P6" s="115"/>
      <c r="Q6" s="115"/>
      <c r="R6" s="115"/>
      <c r="S6" s="115"/>
      <c r="T6" s="115"/>
      <c r="U6" s="116"/>
      <c r="V6" s="1"/>
      <c r="W6" s="3"/>
      <c r="X6" s="3"/>
      <c r="Y6" s="3"/>
      <c r="Z6" s="3"/>
      <c r="AA6" s="1"/>
      <c r="AB6" s="1"/>
      <c r="AC6" s="1"/>
      <c r="AD6" s="1"/>
      <c r="AE6" s="88"/>
    </row>
    <row r="7" spans="1:31" ht="18" customHeight="1" thickBot="1">
      <c r="A7" s="2"/>
      <c r="B7" s="1"/>
      <c r="C7" s="1"/>
      <c r="D7" s="1"/>
      <c r="E7" s="1"/>
      <c r="F7" s="1"/>
      <c r="G7" s="251">
        <f>'Config.'!M38</f>
        <v>10.25</v>
      </c>
      <c r="H7" s="252"/>
      <c r="I7" s="1"/>
      <c r="J7" s="118"/>
      <c r="K7" s="117"/>
      <c r="L7" s="1"/>
      <c r="M7" s="253">
        <f>'Config.'!AF38</f>
        <v>8.25</v>
      </c>
      <c r="N7" s="254"/>
      <c r="O7" s="113"/>
      <c r="P7" s="113"/>
      <c r="Q7" s="113"/>
      <c r="R7" s="113"/>
      <c r="S7" s="113"/>
      <c r="T7" s="113"/>
      <c r="U7" s="117"/>
      <c r="V7" s="1"/>
      <c r="W7" s="1"/>
      <c r="X7" s="1"/>
      <c r="Y7" s="1"/>
      <c r="Z7" s="1"/>
      <c r="AA7" s="1"/>
      <c r="AB7" s="1"/>
      <c r="AC7" s="1"/>
      <c r="AD7" s="1"/>
      <c r="AE7" s="88"/>
    </row>
    <row r="8" spans="1:31" ht="18" customHeight="1" thickBot="1">
      <c r="A8" s="2"/>
      <c r="B8" s="1"/>
      <c r="C8" s="1"/>
      <c r="D8" s="1"/>
      <c r="E8" s="1"/>
      <c r="F8" s="1"/>
      <c r="G8" s="92"/>
      <c r="H8" s="92"/>
      <c r="I8" s="1"/>
      <c r="J8" s="118"/>
      <c r="K8" s="117"/>
      <c r="L8" s="1"/>
      <c r="M8" s="118"/>
      <c r="N8" s="113"/>
      <c r="O8" s="113"/>
      <c r="P8" s="113"/>
      <c r="Q8" s="113"/>
      <c r="R8" s="113"/>
      <c r="S8" s="113"/>
      <c r="T8" s="113"/>
      <c r="U8" s="117"/>
      <c r="V8" s="1"/>
      <c r="W8" s="1"/>
      <c r="X8" s="1"/>
      <c r="Y8" s="1"/>
      <c r="Z8" s="1"/>
      <c r="AA8" s="1"/>
      <c r="AB8" s="1"/>
      <c r="AC8" s="1"/>
      <c r="AD8" s="1"/>
      <c r="AE8" s="88"/>
    </row>
    <row r="9" spans="1:31" ht="18" customHeight="1">
      <c r="A9" s="2"/>
      <c r="B9" s="1"/>
      <c r="C9" s="1"/>
      <c r="D9" s="1"/>
      <c r="E9" s="1"/>
      <c r="F9" s="1"/>
      <c r="G9" s="4"/>
      <c r="H9" s="1"/>
      <c r="I9" s="1"/>
      <c r="J9" s="118"/>
      <c r="K9" s="6"/>
      <c r="L9" s="1"/>
      <c r="M9" s="119"/>
      <c r="N9" s="120"/>
      <c r="O9" s="113"/>
      <c r="P9" s="113"/>
      <c r="Q9" s="113"/>
      <c r="R9" s="113"/>
      <c r="S9" s="113"/>
      <c r="T9" s="113"/>
      <c r="U9" s="117"/>
      <c r="V9" s="1"/>
      <c r="W9" s="1"/>
      <c r="X9" s="1"/>
      <c r="Y9" s="1"/>
      <c r="Z9" s="1"/>
      <c r="AA9" s="1"/>
      <c r="AB9" s="1"/>
      <c r="AC9" s="1"/>
      <c r="AD9" s="1"/>
      <c r="AE9" s="88"/>
    </row>
    <row r="10" spans="1:31" ht="18" customHeight="1" thickBot="1">
      <c r="A10" s="2"/>
      <c r="B10" s="1"/>
      <c r="C10" s="1"/>
      <c r="D10" s="1"/>
      <c r="E10" s="1"/>
      <c r="F10" s="1"/>
      <c r="G10" s="3"/>
      <c r="H10" s="3"/>
      <c r="I10" s="1"/>
      <c r="J10" s="118"/>
      <c r="K10" s="7"/>
      <c r="L10" s="84"/>
      <c r="M10" s="118"/>
      <c r="N10" s="113"/>
      <c r="O10" s="113"/>
      <c r="P10" s="113"/>
      <c r="Q10" s="113"/>
      <c r="R10" s="113"/>
      <c r="S10" s="113"/>
      <c r="T10" s="113"/>
      <c r="U10" s="117"/>
      <c r="V10" s="1"/>
      <c r="W10" s="1"/>
      <c r="X10" s="1"/>
      <c r="Y10" s="1"/>
      <c r="Z10" s="1"/>
      <c r="AA10" s="1"/>
      <c r="AB10" s="1"/>
      <c r="AC10" s="1"/>
      <c r="AD10" s="1"/>
      <c r="AE10" s="88"/>
    </row>
    <row r="11" spans="1:31" ht="18" customHeight="1" thickBot="1">
      <c r="A11" s="2"/>
      <c r="B11" s="1"/>
      <c r="C11" s="1"/>
      <c r="D11" s="1"/>
      <c r="E11" s="249">
        <f>'Config.'!N38</f>
        <v>31.25</v>
      </c>
      <c r="F11" s="246"/>
      <c r="G11" s="1"/>
      <c r="H11" s="1"/>
      <c r="I11" s="1"/>
      <c r="J11" s="118"/>
      <c r="K11" s="117"/>
      <c r="L11" s="93"/>
      <c r="M11" s="118"/>
      <c r="N11" s="113"/>
      <c r="O11" s="253">
        <f>'Config.'!AG38</f>
        <v>29.25</v>
      </c>
      <c r="P11" s="254"/>
      <c r="Q11" s="113"/>
      <c r="R11" s="113"/>
      <c r="S11" s="113"/>
      <c r="T11" s="113"/>
      <c r="U11" s="117"/>
      <c r="V11" s="1"/>
      <c r="W11" s="1"/>
      <c r="X11" s="1"/>
      <c r="Y11" s="1"/>
      <c r="Z11" s="1"/>
      <c r="AA11" s="1"/>
      <c r="AB11" s="1"/>
      <c r="AC11" s="1"/>
      <c r="AD11" s="1"/>
      <c r="AE11" s="88"/>
    </row>
    <row r="12" spans="1:31" ht="18" customHeight="1">
      <c r="A12" s="2"/>
      <c r="B12" s="1"/>
      <c r="C12" s="1"/>
      <c r="D12" s="1"/>
      <c r="E12" s="1"/>
      <c r="F12" s="1"/>
      <c r="G12" s="1"/>
      <c r="H12" s="1"/>
      <c r="I12" s="1"/>
      <c r="J12" s="118"/>
      <c r="K12" s="117"/>
      <c r="L12" s="93"/>
      <c r="M12" s="118"/>
      <c r="N12" s="113"/>
      <c r="O12" s="113"/>
      <c r="P12" s="113"/>
      <c r="Q12" s="113"/>
      <c r="R12" s="113"/>
      <c r="S12" s="113"/>
      <c r="T12" s="113"/>
      <c r="U12" s="117"/>
      <c r="V12" s="1"/>
      <c r="W12" s="1"/>
      <c r="X12" s="1"/>
      <c r="Y12" s="1"/>
      <c r="Z12" s="1"/>
      <c r="AA12" s="1"/>
      <c r="AB12" s="1"/>
      <c r="AC12" s="1"/>
      <c r="AD12" s="1"/>
      <c r="AE12" s="88"/>
    </row>
    <row r="13" spans="1:31" ht="18" customHeight="1" thickBot="1">
      <c r="A13" s="2"/>
      <c r="B13" s="1"/>
      <c r="C13" s="1"/>
      <c r="D13" s="1"/>
      <c r="E13" s="1"/>
      <c r="F13" s="1"/>
      <c r="G13" s="1"/>
      <c r="H13" s="1"/>
      <c r="I13" s="1"/>
      <c r="J13" s="118"/>
      <c r="K13" s="117"/>
      <c r="L13" s="93"/>
      <c r="M13" s="118"/>
      <c r="N13" s="113"/>
      <c r="O13" s="113"/>
      <c r="P13" s="113"/>
      <c r="Q13" s="113"/>
      <c r="R13" s="113"/>
      <c r="S13" s="113"/>
      <c r="T13" s="113"/>
      <c r="U13" s="117"/>
      <c r="V13" s="1"/>
      <c r="W13" s="1"/>
      <c r="X13" s="1"/>
      <c r="Y13" s="1"/>
      <c r="Z13" s="1"/>
      <c r="AA13" s="1"/>
      <c r="AB13" s="1"/>
      <c r="AC13" s="1"/>
      <c r="AD13" s="1"/>
      <c r="AE13" s="88"/>
    </row>
    <row r="14" spans="1:31" ht="18" customHeight="1" thickBot="1">
      <c r="A14" s="2"/>
      <c r="B14" s="1"/>
      <c r="C14" s="1"/>
      <c r="D14" s="1"/>
      <c r="E14" s="1"/>
      <c r="F14" s="1"/>
      <c r="G14" s="1"/>
      <c r="H14" s="1"/>
      <c r="I14" s="1"/>
      <c r="J14" s="118"/>
      <c r="K14" s="117"/>
      <c r="L14" s="93"/>
      <c r="M14" s="118"/>
      <c r="N14" s="113"/>
      <c r="O14" s="113"/>
      <c r="P14" s="113"/>
      <c r="Q14" s="113"/>
      <c r="R14" s="113"/>
      <c r="S14" s="113"/>
      <c r="T14" s="113"/>
      <c r="U14" s="117"/>
      <c r="V14" s="1"/>
      <c r="W14" s="249">
        <f>'Config.'!U38</f>
        <v>44</v>
      </c>
      <c r="X14" s="246"/>
      <c r="Y14" s="1"/>
      <c r="Z14" s="1"/>
      <c r="AA14" s="1"/>
      <c r="AB14" s="1"/>
      <c r="AC14" s="1"/>
      <c r="AD14" s="1"/>
      <c r="AE14" s="88"/>
    </row>
    <row r="15" spans="1:31" ht="18" customHeight="1">
      <c r="A15" s="2"/>
      <c r="B15" s="1"/>
      <c r="C15" s="1"/>
      <c r="D15" s="1"/>
      <c r="E15" s="1"/>
      <c r="F15" s="1"/>
      <c r="G15" s="1"/>
      <c r="H15" s="1"/>
      <c r="I15" s="1"/>
      <c r="J15" s="118"/>
      <c r="K15" s="117"/>
      <c r="L15" s="93"/>
      <c r="M15" s="118"/>
      <c r="N15" s="113"/>
      <c r="O15" s="113"/>
      <c r="P15" s="113"/>
      <c r="Q15" s="113"/>
      <c r="R15" s="113"/>
      <c r="S15" s="113"/>
      <c r="T15" s="113"/>
      <c r="U15" s="117"/>
      <c r="V15" s="1"/>
      <c r="W15" s="1"/>
      <c r="X15" s="1"/>
      <c r="Y15" s="1"/>
      <c r="Z15" s="1"/>
      <c r="AA15" s="1"/>
      <c r="AB15" s="1"/>
      <c r="AC15" s="1"/>
      <c r="AD15" s="1"/>
      <c r="AE15" s="88"/>
    </row>
    <row r="16" spans="1:31" ht="18" customHeight="1" thickBot="1">
      <c r="A16" s="2"/>
      <c r="B16" s="1"/>
      <c r="C16" s="1"/>
      <c r="D16" s="1"/>
      <c r="E16" s="1"/>
      <c r="F16" s="1"/>
      <c r="G16" s="1"/>
      <c r="H16" s="1"/>
      <c r="I16" s="1"/>
      <c r="J16" s="118"/>
      <c r="K16" s="117"/>
      <c r="L16" s="93"/>
      <c r="M16" s="118"/>
      <c r="N16" s="113"/>
      <c r="O16" s="113"/>
      <c r="P16" s="113"/>
      <c r="Q16" s="113"/>
      <c r="R16" s="113"/>
      <c r="S16" s="113"/>
      <c r="T16" s="113"/>
      <c r="U16" s="117"/>
      <c r="V16" s="1"/>
      <c r="W16" s="1"/>
      <c r="X16" s="1"/>
      <c r="Y16" s="1"/>
      <c r="Z16" s="1"/>
      <c r="AA16" s="1"/>
      <c r="AB16" s="1"/>
      <c r="AC16" s="1"/>
      <c r="AD16" s="1"/>
      <c r="AE16" s="88"/>
    </row>
    <row r="17" spans="1:31" ht="18" customHeight="1">
      <c r="A17" s="2"/>
      <c r="B17" s="1"/>
      <c r="C17" s="1"/>
      <c r="D17" s="1"/>
      <c r="E17" s="1"/>
      <c r="F17" s="1"/>
      <c r="G17" s="1"/>
      <c r="H17" s="1"/>
      <c r="I17" s="1"/>
      <c r="J17" s="118"/>
      <c r="K17" s="81"/>
      <c r="L17" s="93"/>
      <c r="M17" s="119"/>
      <c r="N17" s="120"/>
      <c r="O17" s="120"/>
      <c r="P17" s="120"/>
      <c r="Q17" s="113"/>
      <c r="R17" s="113"/>
      <c r="S17" s="113"/>
      <c r="T17" s="113"/>
      <c r="U17" s="117"/>
      <c r="V17" s="1"/>
      <c r="W17" s="1"/>
      <c r="X17" s="1"/>
      <c r="Y17" s="1"/>
      <c r="Z17" s="1"/>
      <c r="AA17" s="1"/>
      <c r="AB17" s="1"/>
      <c r="AC17" s="1"/>
      <c r="AD17" s="1"/>
      <c r="AE17" s="88"/>
    </row>
    <row r="18" spans="1:31" ht="18" customHeight="1" thickBot="1">
      <c r="A18" s="2"/>
      <c r="B18" s="1"/>
      <c r="C18" s="1"/>
      <c r="D18" s="1"/>
      <c r="E18" s="3"/>
      <c r="F18" s="3"/>
      <c r="G18" s="3"/>
      <c r="H18" s="3"/>
      <c r="I18" s="1"/>
      <c r="J18" s="118"/>
      <c r="K18" s="111"/>
      <c r="L18" s="93"/>
      <c r="M18" s="118"/>
      <c r="N18" s="113"/>
      <c r="O18" s="113"/>
      <c r="P18" s="113"/>
      <c r="Q18" s="113"/>
      <c r="R18" s="113"/>
      <c r="S18" s="113"/>
      <c r="T18" s="113"/>
      <c r="U18" s="117"/>
      <c r="V18" s="1"/>
      <c r="W18" s="1"/>
      <c r="X18" s="1"/>
      <c r="Y18" s="1"/>
      <c r="Z18" s="1"/>
      <c r="AA18" s="1"/>
      <c r="AB18" s="1"/>
      <c r="AC18" s="1"/>
      <c r="AD18" s="1"/>
      <c r="AE18" s="88"/>
    </row>
    <row r="19" spans="1:31" ht="18" customHeight="1" thickBot="1">
      <c r="A19" s="2"/>
      <c r="B19" s="1"/>
      <c r="C19" s="1"/>
      <c r="D19" s="1"/>
      <c r="E19" s="82"/>
      <c r="F19" s="82"/>
      <c r="G19" s="1"/>
      <c r="H19" s="1"/>
      <c r="I19" s="1"/>
      <c r="J19" s="118"/>
      <c r="K19" s="117"/>
      <c r="L19" s="93"/>
      <c r="M19" s="118"/>
      <c r="N19" s="113"/>
      <c r="O19" s="128"/>
      <c r="P19" s="129"/>
      <c r="Q19" s="113"/>
      <c r="R19" s="113"/>
      <c r="S19" s="113"/>
      <c r="T19" s="113"/>
      <c r="U19" s="117"/>
      <c r="V19" s="1"/>
      <c r="W19" s="1"/>
      <c r="X19" s="1"/>
      <c r="Y19" s="1"/>
      <c r="Z19" s="1"/>
      <c r="AA19" s="1"/>
      <c r="AB19" s="1"/>
      <c r="AC19" s="1"/>
      <c r="AD19" s="1"/>
      <c r="AE19" s="88"/>
    </row>
    <row r="20" spans="1:31" ht="18" customHeight="1" thickBot="1">
      <c r="A20" s="2"/>
      <c r="B20" s="1"/>
      <c r="C20" s="249">
        <f>'Config.'!O38</f>
        <v>52.75</v>
      </c>
      <c r="D20" s="246"/>
      <c r="E20" s="1"/>
      <c r="F20" s="1"/>
      <c r="G20" s="1"/>
      <c r="H20" s="1"/>
      <c r="I20" s="1"/>
      <c r="J20" s="118"/>
      <c r="K20" s="117"/>
      <c r="L20" s="1"/>
      <c r="M20" s="118"/>
      <c r="N20" s="113"/>
      <c r="O20" s="129"/>
      <c r="P20" s="129"/>
      <c r="Q20" s="262">
        <f>'Config.'!AH38</f>
        <v>50.75</v>
      </c>
      <c r="R20" s="254"/>
      <c r="S20" s="113"/>
      <c r="T20" s="113"/>
      <c r="U20" s="117"/>
      <c r="V20" s="1"/>
      <c r="W20" s="1"/>
      <c r="X20" s="1"/>
      <c r="Y20" s="1"/>
      <c r="Z20" s="1"/>
      <c r="AA20" s="1"/>
      <c r="AB20" s="1"/>
      <c r="AC20" s="1"/>
      <c r="AD20" s="1"/>
      <c r="AE20" s="88"/>
    </row>
    <row r="21" spans="1:31" ht="18" customHeight="1">
      <c r="A21" s="2"/>
      <c r="B21" s="1"/>
      <c r="C21" s="1"/>
      <c r="D21" s="1"/>
      <c r="E21" s="1"/>
      <c r="F21" s="1"/>
      <c r="G21" s="1"/>
      <c r="H21" s="1"/>
      <c r="I21" s="1"/>
      <c r="J21" s="118"/>
      <c r="K21" s="117"/>
      <c r="L21" s="1"/>
      <c r="M21" s="118"/>
      <c r="N21" s="113"/>
      <c r="O21" s="113"/>
      <c r="P21" s="113"/>
      <c r="Q21" s="113"/>
      <c r="R21" s="113"/>
      <c r="S21" s="113"/>
      <c r="T21" s="113"/>
      <c r="U21" s="117"/>
      <c r="V21" s="1"/>
      <c r="W21" s="1"/>
      <c r="X21" s="1"/>
      <c r="Y21" s="1"/>
      <c r="Z21" s="1"/>
      <c r="AA21" s="1"/>
      <c r="AB21" s="1"/>
      <c r="AC21" s="1"/>
      <c r="AD21" s="1"/>
      <c r="AE21" s="88"/>
    </row>
    <row r="22" spans="1:31" ht="18" customHeight="1">
      <c r="A22" s="2"/>
      <c r="B22" s="1"/>
      <c r="C22" s="1"/>
      <c r="D22" s="1"/>
      <c r="E22" s="1"/>
      <c r="F22" s="1"/>
      <c r="G22" s="1"/>
      <c r="H22" s="1"/>
      <c r="I22" s="1"/>
      <c r="J22" s="118"/>
      <c r="K22" s="117"/>
      <c r="L22" s="1"/>
      <c r="M22" s="118"/>
      <c r="N22" s="113"/>
      <c r="O22" s="113"/>
      <c r="P22" s="113"/>
      <c r="Q22" s="113"/>
      <c r="R22" s="113"/>
      <c r="S22" s="113"/>
      <c r="T22" s="247" t="s">
        <v>32</v>
      </c>
      <c r="U22" s="126"/>
      <c r="V22" s="4"/>
      <c r="W22" s="4"/>
      <c r="X22" s="4"/>
      <c r="Y22" s="1"/>
      <c r="Z22" s="1"/>
      <c r="AA22" s="1"/>
      <c r="AB22" s="1"/>
      <c r="AC22" s="1"/>
      <c r="AD22" s="1"/>
      <c r="AE22" s="88"/>
    </row>
    <row r="23" spans="1:31" ht="18" customHeight="1" thickBot="1">
      <c r="A23" s="2"/>
      <c r="B23" s="1"/>
      <c r="C23" s="1"/>
      <c r="D23" s="1"/>
      <c r="E23" s="1"/>
      <c r="F23" s="1"/>
      <c r="G23" s="1"/>
      <c r="H23" s="1"/>
      <c r="I23" s="1"/>
      <c r="J23" s="118"/>
      <c r="K23" s="117"/>
      <c r="L23" s="1"/>
      <c r="M23" s="118"/>
      <c r="N23" s="113"/>
      <c r="O23" s="113"/>
      <c r="P23" s="113"/>
      <c r="Q23" s="113"/>
      <c r="R23" s="113"/>
      <c r="S23" s="113"/>
      <c r="T23" s="247"/>
      <c r="U23" s="117"/>
      <c r="V23" s="1"/>
      <c r="W23" s="1"/>
      <c r="X23" s="1"/>
      <c r="Y23" s="1"/>
      <c r="Z23" s="1"/>
      <c r="AA23" s="1"/>
      <c r="AB23" s="1"/>
      <c r="AC23" s="1"/>
      <c r="AD23" s="1"/>
      <c r="AE23" s="88"/>
    </row>
    <row r="24" spans="1:31" ht="18" customHeight="1" thickBot="1">
      <c r="A24" s="2"/>
      <c r="B24" s="1"/>
      <c r="C24" s="1"/>
      <c r="D24" s="1"/>
      <c r="E24" s="1"/>
      <c r="F24" s="1"/>
      <c r="G24" s="1"/>
      <c r="H24" s="1"/>
      <c r="I24" s="1"/>
      <c r="J24" s="118"/>
      <c r="K24" s="117"/>
      <c r="L24" s="1"/>
      <c r="M24" s="118"/>
      <c r="N24" s="113"/>
      <c r="O24" s="113"/>
      <c r="P24" s="113"/>
      <c r="Q24" s="113"/>
      <c r="R24" s="113"/>
      <c r="S24" s="113"/>
      <c r="T24" s="113"/>
      <c r="U24" s="117"/>
      <c r="V24" s="1"/>
      <c r="W24" s="1"/>
      <c r="X24" s="1"/>
      <c r="Y24" s="245">
        <f>'Config.'!T38</f>
        <v>83.34375</v>
      </c>
      <c r="Z24" s="246"/>
      <c r="AA24" s="94" t="s">
        <v>43</v>
      </c>
      <c r="AB24" s="1"/>
      <c r="AC24" s="1"/>
      <c r="AD24" s="1"/>
      <c r="AE24" s="88"/>
    </row>
    <row r="25" spans="1:31" ht="18" customHeight="1">
      <c r="A25" s="2"/>
      <c r="B25" s="1"/>
      <c r="C25" s="1"/>
      <c r="D25" s="1"/>
      <c r="E25" s="1"/>
      <c r="F25" s="1"/>
      <c r="G25" s="1"/>
      <c r="H25" s="1"/>
      <c r="I25" s="1"/>
      <c r="J25" s="118"/>
      <c r="K25" s="81"/>
      <c r="L25" s="1"/>
      <c r="M25" s="119"/>
      <c r="N25" s="120"/>
      <c r="O25" s="120"/>
      <c r="P25" s="120"/>
      <c r="Q25" s="120"/>
      <c r="R25" s="120"/>
      <c r="S25" s="113"/>
      <c r="T25" s="113"/>
      <c r="U25" s="117"/>
      <c r="V25" s="1"/>
      <c r="W25" s="1"/>
      <c r="X25" s="1"/>
      <c r="Y25" s="1"/>
      <c r="Z25" s="1"/>
      <c r="AA25" s="1"/>
      <c r="AB25" s="1"/>
      <c r="AC25" s="1"/>
      <c r="AD25" s="1"/>
      <c r="AE25" s="88"/>
    </row>
    <row r="26" spans="1:31" ht="18" customHeight="1" thickBot="1">
      <c r="A26" s="2"/>
      <c r="B26" s="1"/>
      <c r="C26" s="3"/>
      <c r="D26" s="3"/>
      <c r="E26" s="3"/>
      <c r="F26" s="3"/>
      <c r="G26" s="3"/>
      <c r="H26" s="3"/>
      <c r="I26" s="1"/>
      <c r="J26" s="118"/>
      <c r="K26" s="111"/>
      <c r="L26" s="1"/>
      <c r="M26" s="118"/>
      <c r="N26" s="113"/>
      <c r="O26" s="113"/>
      <c r="P26" s="113"/>
      <c r="Q26" s="113"/>
      <c r="R26" s="113"/>
      <c r="S26" s="113"/>
      <c r="T26" s="113"/>
      <c r="U26" s="117"/>
      <c r="V26" s="1"/>
      <c r="W26" s="1"/>
      <c r="X26" s="1"/>
      <c r="Y26" s="1"/>
      <c r="Z26" s="1"/>
      <c r="AA26" s="1"/>
      <c r="AB26" s="1"/>
      <c r="AC26" s="1"/>
      <c r="AD26" s="1"/>
      <c r="AE26" s="88"/>
    </row>
    <row r="27" spans="1:31" ht="18" customHeight="1">
      <c r="A27" s="2"/>
      <c r="B27" s="1"/>
      <c r="C27" s="1"/>
      <c r="D27" s="1"/>
      <c r="E27" s="1"/>
      <c r="F27" s="1"/>
      <c r="G27" s="1"/>
      <c r="H27" s="1"/>
      <c r="I27" s="1"/>
      <c r="J27" s="118"/>
      <c r="K27" s="117"/>
      <c r="L27" s="1"/>
      <c r="M27" s="118"/>
      <c r="N27" s="113"/>
      <c r="O27" s="113"/>
      <c r="P27" s="113"/>
      <c r="Q27" s="113"/>
      <c r="R27" s="113"/>
      <c r="S27" s="113"/>
      <c r="T27" s="113"/>
      <c r="U27" s="117"/>
      <c r="V27" s="1"/>
      <c r="W27" s="1"/>
      <c r="X27" s="1"/>
      <c r="Y27" s="1"/>
      <c r="Z27" s="1"/>
      <c r="AA27" s="1"/>
      <c r="AB27" s="1"/>
      <c r="AC27" s="1"/>
      <c r="AD27" s="1"/>
      <c r="AE27" s="88"/>
    </row>
    <row r="28" spans="1:31" ht="18" customHeight="1" thickBot="1">
      <c r="A28" s="2"/>
      <c r="B28" s="1"/>
      <c r="C28" s="1"/>
      <c r="D28" s="1"/>
      <c r="E28" s="1"/>
      <c r="F28" s="1"/>
      <c r="G28" s="1"/>
      <c r="H28" s="1"/>
      <c r="I28" s="1"/>
      <c r="J28" s="118"/>
      <c r="K28" s="117"/>
      <c r="L28" s="1"/>
      <c r="M28" s="118"/>
      <c r="N28" s="113"/>
      <c r="O28" s="113"/>
      <c r="P28" s="113"/>
      <c r="Q28" s="113"/>
      <c r="R28" s="113"/>
      <c r="S28" s="113"/>
      <c r="T28" s="113"/>
      <c r="U28" s="117"/>
      <c r="V28" s="1"/>
      <c r="W28" s="1"/>
      <c r="X28" s="1"/>
      <c r="Y28" s="1"/>
      <c r="Z28" s="1"/>
      <c r="AA28" s="1"/>
      <c r="AB28" s="1"/>
      <c r="AC28" s="1"/>
      <c r="AD28" s="1"/>
      <c r="AE28" s="88"/>
    </row>
    <row r="29" spans="1:31" ht="18" customHeight="1" thickBot="1">
      <c r="A29" s="245">
        <f>'Config.'!P38</f>
        <v>73.75</v>
      </c>
      <c r="B29" s="246"/>
      <c r="C29" s="1"/>
      <c r="D29" s="1"/>
      <c r="E29" s="1"/>
      <c r="F29" s="1"/>
      <c r="G29" s="1"/>
      <c r="H29" s="1"/>
      <c r="I29" s="1"/>
      <c r="J29" s="118"/>
      <c r="K29" s="117"/>
      <c r="L29" s="1"/>
      <c r="M29" s="118"/>
      <c r="N29" s="113"/>
      <c r="O29" s="113"/>
      <c r="P29" s="113"/>
      <c r="Q29" s="113"/>
      <c r="R29" s="113"/>
      <c r="S29" s="262">
        <f>'Config.'!AI38</f>
        <v>71.75</v>
      </c>
      <c r="T29" s="254"/>
      <c r="U29" s="117"/>
      <c r="V29" s="1"/>
      <c r="W29" s="1"/>
      <c r="X29" s="1"/>
      <c r="Y29" s="1"/>
      <c r="Z29" s="1"/>
      <c r="AA29" s="1"/>
      <c r="AB29" s="1"/>
      <c r="AC29" s="1"/>
      <c r="AD29" s="1"/>
      <c r="AE29" s="88"/>
    </row>
    <row r="30" spans="1:31" ht="18" customHeight="1">
      <c r="A30" s="2"/>
      <c r="B30" s="1"/>
      <c r="C30" s="1"/>
      <c r="D30" s="1"/>
      <c r="E30" s="1"/>
      <c r="F30" s="1"/>
      <c r="G30" s="1"/>
      <c r="H30" s="1"/>
      <c r="I30" s="1"/>
      <c r="J30" s="118"/>
      <c r="K30" s="117"/>
      <c r="L30" s="1"/>
      <c r="M30" s="118"/>
      <c r="N30" s="113"/>
      <c r="O30" s="113"/>
      <c r="P30" s="113"/>
      <c r="Q30" s="113"/>
      <c r="R30" s="113"/>
      <c r="S30" s="113"/>
      <c r="T30" s="113"/>
      <c r="U30" s="117"/>
      <c r="V30" s="1"/>
      <c r="W30" s="1"/>
      <c r="X30" s="1"/>
      <c r="Y30" s="1"/>
      <c r="Z30" s="1"/>
      <c r="AA30" s="1"/>
      <c r="AB30" s="1"/>
      <c r="AC30" s="1"/>
      <c r="AD30" s="1"/>
      <c r="AE30" s="88"/>
    </row>
    <row r="31" spans="1:31" ht="18" customHeight="1">
      <c r="A31" s="2"/>
      <c r="B31" s="1"/>
      <c r="C31" s="1"/>
      <c r="D31" s="1"/>
      <c r="E31" s="1"/>
      <c r="F31" s="1"/>
      <c r="G31" s="1"/>
      <c r="H31" s="1"/>
      <c r="I31" s="1"/>
      <c r="J31" s="118"/>
      <c r="K31" s="117"/>
      <c r="L31" s="1"/>
      <c r="M31" s="118"/>
      <c r="N31" s="113"/>
      <c r="O31" s="113"/>
      <c r="P31" s="113"/>
      <c r="Q31" s="113"/>
      <c r="R31" s="113"/>
      <c r="S31" s="113"/>
      <c r="T31" s="113"/>
      <c r="U31" s="117"/>
      <c r="V31" s="1"/>
      <c r="W31" s="1"/>
      <c r="X31" s="1"/>
      <c r="Y31" s="1"/>
      <c r="Z31" s="1"/>
      <c r="AA31" s="1"/>
      <c r="AB31" s="1"/>
      <c r="AC31" s="1"/>
      <c r="AD31" s="1"/>
      <c r="AE31" s="88"/>
    </row>
    <row r="32" spans="1:31" ht="18" customHeight="1" thickBot="1">
      <c r="A32" s="2"/>
      <c r="B32" s="1"/>
      <c r="C32" s="1"/>
      <c r="D32" s="1"/>
      <c r="E32" s="1"/>
      <c r="F32" s="1"/>
      <c r="G32" s="1"/>
      <c r="H32" s="1"/>
      <c r="I32" s="1"/>
      <c r="J32" s="118"/>
      <c r="K32" s="117"/>
      <c r="L32" s="1"/>
      <c r="M32" s="121"/>
      <c r="N32" s="122"/>
      <c r="O32" s="122"/>
      <c r="P32" s="122"/>
      <c r="Q32" s="122"/>
      <c r="R32" s="122"/>
      <c r="S32" s="122"/>
      <c r="T32" s="122"/>
      <c r="U32" s="117"/>
      <c r="V32" s="1"/>
      <c r="W32" s="1"/>
      <c r="X32" s="1"/>
      <c r="Y32" s="1"/>
      <c r="Z32" s="1"/>
      <c r="AA32" s="1"/>
      <c r="AB32" s="1"/>
      <c r="AC32" s="1"/>
      <c r="AD32" s="1"/>
      <c r="AE32" s="88"/>
    </row>
    <row r="33" spans="1:31" ht="18" customHeight="1">
      <c r="A33" s="110"/>
      <c r="B33" s="4"/>
      <c r="C33" s="4"/>
      <c r="D33" s="4"/>
      <c r="E33" s="1"/>
      <c r="F33" s="4"/>
      <c r="G33" s="1"/>
      <c r="H33" s="1"/>
      <c r="I33" s="1"/>
      <c r="J33" s="118"/>
      <c r="K33" s="6"/>
      <c r="L33" s="1"/>
      <c r="M33" s="118"/>
      <c r="N33" s="113"/>
      <c r="O33" s="113"/>
      <c r="P33" s="113"/>
      <c r="Q33" s="113"/>
      <c r="R33" s="113"/>
      <c r="S33" s="113"/>
      <c r="T33" s="113"/>
      <c r="U33" s="117"/>
      <c r="V33" s="1"/>
      <c r="W33" s="1"/>
      <c r="X33" s="1"/>
      <c r="Y33" s="1"/>
      <c r="Z33" s="1"/>
      <c r="AA33" s="1"/>
      <c r="AB33" s="1"/>
      <c r="AC33" s="1"/>
      <c r="AD33" s="1"/>
      <c r="AE33" s="88"/>
    </row>
    <row r="34" spans="1:31" ht="18" customHeight="1" thickBot="1">
      <c r="A34" s="2"/>
      <c r="B34" s="1"/>
      <c r="C34" s="1"/>
      <c r="D34" s="1"/>
      <c r="E34" s="3"/>
      <c r="F34" s="3"/>
      <c r="G34" s="3"/>
      <c r="H34" s="3"/>
      <c r="I34" s="1"/>
      <c r="J34" s="118"/>
      <c r="K34" s="7"/>
      <c r="L34" s="1"/>
      <c r="M34" s="118"/>
      <c r="N34" s="113"/>
      <c r="O34" s="113"/>
      <c r="P34" s="113"/>
      <c r="Q34" s="113"/>
      <c r="R34" s="113"/>
      <c r="S34" s="113"/>
      <c r="T34" s="113"/>
      <c r="U34" s="117"/>
      <c r="V34" s="1"/>
      <c r="W34" s="1"/>
      <c r="X34" s="1"/>
      <c r="Y34" s="1"/>
      <c r="Z34" s="1"/>
      <c r="AA34" s="1"/>
      <c r="AB34" s="1"/>
      <c r="AC34" s="1"/>
      <c r="AD34" s="1"/>
      <c r="AE34" s="88"/>
    </row>
    <row r="35" spans="1:31" ht="18" customHeight="1">
      <c r="A35" s="2"/>
      <c r="B35" s="1"/>
      <c r="C35" s="1"/>
      <c r="D35" s="1"/>
      <c r="E35" s="1"/>
      <c r="F35" s="1"/>
      <c r="G35" s="1"/>
      <c r="H35" s="1"/>
      <c r="I35" s="1"/>
      <c r="J35" s="118"/>
      <c r="K35" s="117"/>
      <c r="L35" s="1"/>
      <c r="M35" s="118"/>
      <c r="N35" s="113"/>
      <c r="O35" s="113"/>
      <c r="P35" s="113"/>
      <c r="Q35" s="113"/>
      <c r="R35" s="113"/>
      <c r="S35" s="113"/>
      <c r="T35" s="113"/>
      <c r="U35" s="117"/>
      <c r="V35" s="1"/>
      <c r="W35" s="1"/>
      <c r="X35" s="1"/>
      <c r="Y35" s="1"/>
      <c r="Z35" s="1"/>
      <c r="AA35" s="1"/>
      <c r="AB35" s="1"/>
      <c r="AC35" s="1"/>
      <c r="AD35" s="1"/>
      <c r="AE35" s="88"/>
    </row>
    <row r="36" spans="1:31" ht="18" customHeight="1" thickBot="1">
      <c r="A36" s="2"/>
      <c r="B36" s="1"/>
      <c r="C36" s="1"/>
      <c r="D36" s="1"/>
      <c r="E36" s="1"/>
      <c r="F36" s="1"/>
      <c r="G36" s="1"/>
      <c r="H36" s="1"/>
      <c r="I36" s="1"/>
      <c r="J36" s="123"/>
      <c r="K36" s="127"/>
      <c r="L36" s="1"/>
      <c r="M36" s="123"/>
      <c r="N36" s="124"/>
      <c r="O36" s="124"/>
      <c r="P36" s="124"/>
      <c r="Q36" s="124"/>
      <c r="R36" s="124"/>
      <c r="S36" s="124"/>
      <c r="T36" s="124"/>
      <c r="U36" s="127"/>
      <c r="V36" s="1"/>
      <c r="W36" s="4"/>
      <c r="X36" s="4"/>
      <c r="Y36" s="4"/>
      <c r="Z36" s="4"/>
      <c r="AA36" s="1"/>
      <c r="AB36" s="1"/>
      <c r="AC36" s="1"/>
      <c r="AD36" s="1"/>
      <c r="AE36" s="88"/>
    </row>
    <row r="37" spans="1:31" ht="18" customHeight="1"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88"/>
    </row>
    <row r="38" spans="1:31" ht="12.75" customHeight="1">
      <c r="A38" s="2"/>
      <c r="B38" s="1"/>
      <c r="C38" s="1"/>
      <c r="D38" s="1"/>
      <c r="E38" s="1"/>
      <c r="F38" s="1"/>
      <c r="G38" s="1"/>
      <c r="H38" s="1"/>
      <c r="I38" s="1"/>
      <c r="J38" s="1"/>
      <c r="K38" s="1"/>
      <c r="L38" s="261" t="s">
        <v>44</v>
      </c>
      <c r="M38" s="261"/>
      <c r="N38" s="261"/>
      <c r="O38" s="261"/>
      <c r="P38" s="236">
        <v>4</v>
      </c>
      <c r="Q38" s="237"/>
      <c r="R38" s="1"/>
      <c r="S38" s="1"/>
      <c r="T38" s="1"/>
      <c r="U38" s="1"/>
      <c r="V38" s="1"/>
      <c r="W38" s="1"/>
      <c r="X38" s="1"/>
      <c r="Y38" s="1"/>
      <c r="Z38" s="1"/>
      <c r="AA38" s="1"/>
      <c r="AB38" s="1"/>
      <c r="AC38" s="1"/>
      <c r="AD38" s="1"/>
      <c r="AE38" s="88"/>
    </row>
    <row r="39" spans="1:31" ht="18" customHeight="1">
      <c r="A39" s="2"/>
      <c r="B39" s="1"/>
      <c r="C39" s="1"/>
      <c r="D39" s="1"/>
      <c r="E39" s="1"/>
      <c r="F39" s="1"/>
      <c r="G39" s="1"/>
      <c r="H39" s="1"/>
      <c r="I39" s="1"/>
      <c r="J39" s="1"/>
      <c r="K39" s="1"/>
      <c r="L39" s="1"/>
      <c r="M39" s="1"/>
      <c r="N39" s="240" t="s">
        <v>15</v>
      </c>
      <c r="O39" s="240"/>
      <c r="P39" s="241">
        <v>0.25</v>
      </c>
      <c r="Q39" s="241"/>
      <c r="R39" s="1" t="s">
        <v>18</v>
      </c>
      <c r="S39" s="8"/>
      <c r="T39" s="1"/>
      <c r="U39" s="1"/>
      <c r="V39" s="1"/>
      <c r="W39" s="1"/>
      <c r="X39" s="1"/>
      <c r="Y39" s="1"/>
      <c r="Z39" s="1"/>
      <c r="AA39" s="1"/>
      <c r="AB39" s="1"/>
      <c r="AC39" s="1"/>
      <c r="AD39" s="1"/>
      <c r="AE39" s="88"/>
    </row>
    <row r="40" spans="1:31" ht="18" customHeight="1">
      <c r="A40" s="2"/>
      <c r="B40" s="1"/>
      <c r="C40" s="1"/>
      <c r="D40" s="1"/>
      <c r="E40" s="1"/>
      <c r="F40" s="1"/>
      <c r="G40" s="1"/>
      <c r="H40" s="1"/>
      <c r="I40" s="1"/>
      <c r="J40" s="1"/>
      <c r="K40" s="1"/>
      <c r="L40" s="1"/>
      <c r="M40" s="1"/>
      <c r="N40" s="240" t="s">
        <v>16</v>
      </c>
      <c r="O40" s="240"/>
      <c r="P40" s="238">
        <v>0.1</v>
      </c>
      <c r="Q40" s="238"/>
      <c r="R40" s="9"/>
      <c r="S40" s="9"/>
      <c r="T40" s="1"/>
      <c r="U40" s="1"/>
      <c r="V40" s="1"/>
      <c r="W40" s="1"/>
      <c r="X40" s="1"/>
      <c r="Y40" s="1"/>
      <c r="Z40" s="1"/>
      <c r="AA40" s="1"/>
      <c r="AB40" s="1"/>
      <c r="AC40" s="1"/>
      <c r="AD40" s="1"/>
      <c r="AE40" s="88"/>
    </row>
    <row r="41" spans="1:31" ht="18" customHeight="1">
      <c r="A41" s="2"/>
      <c r="B41" s="1"/>
      <c r="C41" s="1"/>
      <c r="D41" s="1"/>
      <c r="E41" s="1"/>
      <c r="F41" s="1"/>
      <c r="G41" s="1"/>
      <c r="H41" s="1"/>
      <c r="I41" s="1"/>
      <c r="J41" s="1"/>
      <c r="K41" s="1"/>
      <c r="L41" s="1"/>
      <c r="M41" s="1"/>
      <c r="N41" s="240" t="s">
        <v>17</v>
      </c>
      <c r="O41" s="240"/>
      <c r="P41" s="239">
        <v>0.25</v>
      </c>
      <c r="Q41" s="239"/>
      <c r="R41" s="8"/>
      <c r="S41" s="8"/>
      <c r="T41" s="1"/>
      <c r="U41" s="1"/>
      <c r="V41" s="1"/>
      <c r="W41" s="1"/>
      <c r="X41" s="1"/>
      <c r="Y41" s="1"/>
      <c r="Z41" s="1"/>
      <c r="AA41" s="1"/>
      <c r="AB41" s="1"/>
      <c r="AC41" s="1"/>
      <c r="AD41" s="1"/>
      <c r="AE41" s="88"/>
    </row>
    <row r="42" spans="1:31" ht="18" customHeight="1" thickBot="1">
      <c r="A42" s="95"/>
      <c r="B42" s="96"/>
      <c r="C42" s="96"/>
      <c r="D42" s="96"/>
      <c r="E42" s="96"/>
      <c r="F42" s="96"/>
      <c r="G42" s="96"/>
      <c r="H42" s="96"/>
      <c r="I42" s="96"/>
      <c r="J42" s="96"/>
      <c r="K42" s="96"/>
      <c r="L42" s="96"/>
      <c r="M42" s="96"/>
      <c r="N42" s="275" t="s">
        <v>35</v>
      </c>
      <c r="O42" s="275"/>
      <c r="P42" s="276" t="s">
        <v>36</v>
      </c>
      <c r="Q42" s="276"/>
      <c r="R42" s="104"/>
      <c r="S42" s="104"/>
      <c r="T42" s="96"/>
      <c r="U42" s="96"/>
      <c r="V42" s="96"/>
      <c r="W42" s="96"/>
      <c r="X42" s="96"/>
      <c r="Y42" s="96"/>
      <c r="Z42" s="96"/>
      <c r="AA42" s="96"/>
      <c r="AB42" s="96"/>
      <c r="AC42" s="96"/>
      <c r="AD42" s="96"/>
      <c r="AE42" s="97"/>
    </row>
    <row r="43" spans="1:31" ht="18" customHeight="1" thickBot="1">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7"/>
    </row>
    <row r="44" spans="1:31" ht="18" customHeight="1" thickBot="1">
      <c r="A44" s="2"/>
      <c r="B44" s="1"/>
      <c r="C44" s="1"/>
      <c r="D44" s="1"/>
      <c r="E44" s="1"/>
      <c r="F44" s="1"/>
      <c r="G44" s="1"/>
      <c r="H44" s="1"/>
      <c r="I44" s="1"/>
      <c r="J44" s="1"/>
      <c r="K44" s="1"/>
      <c r="L44" s="1"/>
      <c r="M44" s="248" t="s">
        <v>64</v>
      </c>
      <c r="N44" s="248"/>
      <c r="O44" s="248"/>
      <c r="P44" s="248"/>
      <c r="Q44" s="248"/>
      <c r="R44" s="248"/>
      <c r="S44" s="248"/>
      <c r="T44" s="248"/>
      <c r="U44" s="248"/>
      <c r="V44" s="1"/>
      <c r="W44" s="1"/>
      <c r="X44" s="1"/>
      <c r="Y44" s="259">
        <f>'Config.'!$D$12</f>
        <v>36</v>
      </c>
      <c r="Z44" s="246"/>
      <c r="AA44" s="101" t="s">
        <v>85</v>
      </c>
      <c r="AB44" s="1"/>
      <c r="AC44" s="98">
        <f>'Config.'!$D$12+1.25</f>
        <v>37.25</v>
      </c>
      <c r="AD44" s="101" t="s">
        <v>83</v>
      </c>
      <c r="AE44" s="88"/>
    </row>
    <row r="45" spans="1:31" ht="12.75" customHeight="1" thickBot="1">
      <c r="A45" s="2"/>
      <c r="B45" s="1"/>
      <c r="C45" s="1"/>
      <c r="D45" s="1"/>
      <c r="E45" s="1"/>
      <c r="F45" s="1"/>
      <c r="G45" s="1"/>
      <c r="H45" s="1"/>
      <c r="I45" s="1"/>
      <c r="J45" s="1"/>
      <c r="K45" s="1"/>
      <c r="L45" s="1"/>
      <c r="M45" s="105"/>
      <c r="N45" s="89"/>
      <c r="O45" s="89"/>
      <c r="P45" s="255">
        <f>P3</f>
        <v>35.8125</v>
      </c>
      <c r="Q45" s="256"/>
      <c r="R45" s="90"/>
      <c r="S45" s="90"/>
      <c r="T45" s="89"/>
      <c r="U45" s="10"/>
      <c r="V45" s="1"/>
      <c r="W45" s="1"/>
      <c r="X45" s="1"/>
      <c r="Y45" s="249">
        <f>'Config.'!$D$13</f>
        <v>84.1875</v>
      </c>
      <c r="Z45" s="246"/>
      <c r="AA45" s="91" t="s">
        <v>82</v>
      </c>
      <c r="AB45" s="1"/>
      <c r="AC45" s="98">
        <f>Y45+13/16</f>
        <v>85</v>
      </c>
      <c r="AD45" s="101" t="s">
        <v>84</v>
      </c>
      <c r="AE45" s="88"/>
    </row>
    <row r="46" spans="1:31" ht="15.75" customHeight="1" thickBot="1">
      <c r="A46" s="2"/>
      <c r="B46" s="1"/>
      <c r="C46" s="1"/>
      <c r="D46" s="1"/>
      <c r="E46" s="1"/>
      <c r="F46" s="1"/>
      <c r="G46" s="1"/>
      <c r="H46" s="1"/>
      <c r="I46" s="1"/>
      <c r="J46" s="1"/>
      <c r="K46" s="1"/>
      <c r="L46" s="1"/>
      <c r="M46" s="105"/>
      <c r="N46" s="89"/>
      <c r="O46" s="89"/>
      <c r="P46" s="257"/>
      <c r="Q46" s="258"/>
      <c r="R46" s="107"/>
      <c r="S46" s="90"/>
      <c r="T46" s="89"/>
      <c r="U46" s="10"/>
      <c r="V46" s="1"/>
      <c r="W46" s="1"/>
      <c r="X46" s="1"/>
      <c r="Y46" s="249">
        <f>'Config.'!$D$14</f>
        <v>0.75</v>
      </c>
      <c r="Z46" s="246"/>
      <c r="AA46" s="91" t="s">
        <v>81</v>
      </c>
      <c r="AB46" s="1"/>
      <c r="AE46" s="88"/>
    </row>
    <row r="47" spans="1:31" ht="3" customHeight="1" thickBot="1">
      <c r="A47" s="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88"/>
    </row>
    <row r="48" spans="1:31" ht="18" customHeight="1" thickBot="1" thickTop="1">
      <c r="A48" s="100"/>
      <c r="B48" s="3"/>
      <c r="C48" s="3"/>
      <c r="D48" s="3"/>
      <c r="E48" s="3"/>
      <c r="F48" s="3"/>
      <c r="G48" s="3"/>
      <c r="H48" s="3"/>
      <c r="I48" s="1"/>
      <c r="J48" s="114"/>
      <c r="K48" s="116"/>
      <c r="L48" s="1"/>
      <c r="M48" s="114"/>
      <c r="N48" s="115"/>
      <c r="O48" s="115"/>
      <c r="P48" s="115"/>
      <c r="Q48" s="115"/>
      <c r="R48" s="115"/>
      <c r="S48" s="115"/>
      <c r="T48" s="115"/>
      <c r="U48" s="116"/>
      <c r="V48" s="1"/>
      <c r="W48" s="3"/>
      <c r="X48" s="3"/>
      <c r="Y48" s="3"/>
      <c r="Z48" s="3"/>
      <c r="AA48" s="1"/>
      <c r="AB48" s="1"/>
      <c r="AC48" s="1"/>
      <c r="AD48" s="1"/>
      <c r="AE48" s="88"/>
    </row>
    <row r="49" spans="1:31" ht="18" customHeight="1" thickBot="1">
      <c r="A49" s="2"/>
      <c r="B49" s="1"/>
      <c r="C49" s="1"/>
      <c r="D49" s="1"/>
      <c r="E49" s="1"/>
      <c r="F49" s="1"/>
      <c r="G49" s="251">
        <f>'Config.'!M38</f>
        <v>10.25</v>
      </c>
      <c r="H49" s="252"/>
      <c r="I49" s="1"/>
      <c r="J49" s="118"/>
      <c r="K49" s="117"/>
      <c r="L49" s="1"/>
      <c r="M49" s="274">
        <f>'Config.'!AF38</f>
        <v>8.25</v>
      </c>
      <c r="N49" s="273"/>
      <c r="O49" s="113"/>
      <c r="P49" s="113"/>
      <c r="Q49" s="113"/>
      <c r="R49" s="113"/>
      <c r="S49" s="113"/>
      <c r="T49" s="113"/>
      <c r="U49" s="117"/>
      <c r="V49" s="1"/>
      <c r="W49" s="1"/>
      <c r="X49" s="1"/>
      <c r="Y49" s="1"/>
      <c r="Z49" s="1"/>
      <c r="AA49" s="1"/>
      <c r="AB49" s="1"/>
      <c r="AC49" s="1"/>
      <c r="AD49" s="1"/>
      <c r="AE49" s="88"/>
    </row>
    <row r="50" spans="1:31" ht="18" customHeight="1" thickBot="1">
      <c r="A50" s="2"/>
      <c r="B50" s="1"/>
      <c r="C50" s="1"/>
      <c r="D50" s="1"/>
      <c r="E50" s="1"/>
      <c r="F50" s="1"/>
      <c r="G50" s="92"/>
      <c r="H50" s="92"/>
      <c r="I50" s="1"/>
      <c r="J50" s="118"/>
      <c r="K50" s="117"/>
      <c r="L50" s="1"/>
      <c r="M50" s="118"/>
      <c r="N50" s="113"/>
      <c r="O50" s="113"/>
      <c r="P50" s="113"/>
      <c r="Q50" s="113"/>
      <c r="R50" s="113"/>
      <c r="S50" s="113"/>
      <c r="T50" s="113"/>
      <c r="U50" s="117"/>
      <c r="V50" s="1"/>
      <c r="W50" s="1"/>
      <c r="X50" s="1"/>
      <c r="Y50" s="1"/>
      <c r="Z50" s="1"/>
      <c r="AA50" s="1"/>
      <c r="AB50" s="1"/>
      <c r="AC50" s="1"/>
      <c r="AD50" s="1"/>
      <c r="AE50" s="88"/>
    </row>
    <row r="51" spans="1:31" ht="18" customHeight="1">
      <c r="A51" s="2"/>
      <c r="B51" s="1"/>
      <c r="C51" s="1"/>
      <c r="D51" s="1"/>
      <c r="E51" s="1"/>
      <c r="F51" s="1"/>
      <c r="G51" s="4"/>
      <c r="H51" s="1"/>
      <c r="I51" s="1"/>
      <c r="J51" s="118"/>
      <c r="K51" s="6"/>
      <c r="L51" s="1"/>
      <c r="M51" s="119"/>
      <c r="N51" s="120"/>
      <c r="O51" s="113"/>
      <c r="P51" s="113"/>
      <c r="Q51" s="113"/>
      <c r="R51" s="113"/>
      <c r="S51" s="113"/>
      <c r="T51" s="113"/>
      <c r="U51" s="117"/>
      <c r="V51" s="1"/>
      <c r="W51" s="1"/>
      <c r="X51" s="1"/>
      <c r="Y51" s="1"/>
      <c r="Z51" s="1"/>
      <c r="AA51" s="1"/>
      <c r="AB51" s="1"/>
      <c r="AC51" s="1"/>
      <c r="AD51" s="1"/>
      <c r="AE51" s="88"/>
    </row>
    <row r="52" spans="1:31" ht="18" customHeight="1" thickBot="1">
      <c r="A52" s="2"/>
      <c r="B52" s="1"/>
      <c r="C52" s="1"/>
      <c r="D52" s="1"/>
      <c r="E52" s="1"/>
      <c r="F52" s="1"/>
      <c r="G52" s="3"/>
      <c r="H52" s="3"/>
      <c r="I52" s="1"/>
      <c r="J52" s="118"/>
      <c r="K52" s="7"/>
      <c r="L52" s="84"/>
      <c r="M52" s="118"/>
      <c r="N52" s="113"/>
      <c r="O52" s="113"/>
      <c r="P52" s="113"/>
      <c r="Q52" s="113"/>
      <c r="R52" s="113"/>
      <c r="S52" s="113"/>
      <c r="T52" s="113"/>
      <c r="U52" s="117"/>
      <c r="V52" s="1"/>
      <c r="W52" s="1"/>
      <c r="X52" s="1"/>
      <c r="Y52" s="1"/>
      <c r="Z52" s="1"/>
      <c r="AA52" s="1"/>
      <c r="AB52" s="1"/>
      <c r="AC52" s="1"/>
      <c r="AD52" s="1"/>
      <c r="AE52" s="88"/>
    </row>
    <row r="53" spans="1:31" ht="18" customHeight="1" thickBot="1">
      <c r="A53" s="2"/>
      <c r="B53" s="1"/>
      <c r="C53" s="1"/>
      <c r="D53" s="1"/>
      <c r="E53" s="249">
        <f>'Config.'!N38</f>
        <v>31.25</v>
      </c>
      <c r="F53" s="246"/>
      <c r="G53" s="1"/>
      <c r="H53" s="1"/>
      <c r="I53" s="1"/>
      <c r="J53" s="118"/>
      <c r="K53" s="117"/>
      <c r="L53" s="93"/>
      <c r="M53" s="118"/>
      <c r="N53" s="113"/>
      <c r="O53" s="274">
        <f>'Config.'!AG38</f>
        <v>29.25</v>
      </c>
      <c r="P53" s="273"/>
      <c r="Q53" s="113"/>
      <c r="R53" s="113"/>
      <c r="S53" s="113"/>
      <c r="T53" s="113"/>
      <c r="U53" s="117"/>
      <c r="V53" s="1"/>
      <c r="W53" s="1"/>
      <c r="X53" s="1"/>
      <c r="Y53" s="1"/>
      <c r="Z53" s="1"/>
      <c r="AA53" s="1"/>
      <c r="AB53" s="1"/>
      <c r="AC53" s="1"/>
      <c r="AD53" s="1"/>
      <c r="AE53" s="88"/>
    </row>
    <row r="54" spans="1:31" ht="18" customHeight="1">
      <c r="A54" s="2"/>
      <c r="B54" s="1"/>
      <c r="C54" s="1"/>
      <c r="D54" s="1"/>
      <c r="E54" s="1"/>
      <c r="F54" s="1"/>
      <c r="G54" s="1"/>
      <c r="H54" s="1"/>
      <c r="I54" s="1"/>
      <c r="J54" s="118"/>
      <c r="K54" s="117"/>
      <c r="L54" s="93"/>
      <c r="M54" s="118"/>
      <c r="N54" s="113"/>
      <c r="O54" s="113"/>
      <c r="P54" s="113"/>
      <c r="Q54" s="113"/>
      <c r="R54" s="113"/>
      <c r="S54" s="113"/>
      <c r="T54" s="113"/>
      <c r="U54" s="117"/>
      <c r="V54" s="1"/>
      <c r="W54" s="1"/>
      <c r="X54" s="1"/>
      <c r="Y54" s="1"/>
      <c r="Z54" s="1"/>
      <c r="AA54" s="1"/>
      <c r="AB54" s="1"/>
      <c r="AC54" s="1"/>
      <c r="AD54" s="1"/>
      <c r="AE54" s="88"/>
    </row>
    <row r="55" spans="1:31" ht="18" customHeight="1" thickBot="1">
      <c r="A55" s="2"/>
      <c r="B55" s="1"/>
      <c r="C55" s="1"/>
      <c r="D55" s="1"/>
      <c r="E55" s="1"/>
      <c r="F55" s="1"/>
      <c r="G55" s="1"/>
      <c r="H55" s="1"/>
      <c r="I55" s="1"/>
      <c r="J55" s="118"/>
      <c r="K55" s="117"/>
      <c r="L55" s="93"/>
      <c r="M55" s="118"/>
      <c r="N55" s="113"/>
      <c r="O55" s="113"/>
      <c r="P55" s="113"/>
      <c r="Q55" s="113"/>
      <c r="R55" s="113"/>
      <c r="S55" s="113"/>
      <c r="T55" s="113"/>
      <c r="U55" s="117"/>
      <c r="V55" s="1"/>
      <c r="W55" s="1"/>
      <c r="X55" s="1"/>
      <c r="Y55" s="1"/>
      <c r="Z55" s="1"/>
      <c r="AA55" s="1"/>
      <c r="AB55" s="1"/>
      <c r="AC55" s="1"/>
      <c r="AD55" s="1"/>
      <c r="AE55" s="88"/>
    </row>
    <row r="56" spans="1:31" ht="18" customHeight="1" thickBot="1">
      <c r="A56" s="2"/>
      <c r="B56" s="1"/>
      <c r="C56" s="1"/>
      <c r="D56" s="1"/>
      <c r="E56" s="1"/>
      <c r="F56" s="1"/>
      <c r="G56" s="1"/>
      <c r="H56" s="1"/>
      <c r="I56" s="1"/>
      <c r="J56" s="118"/>
      <c r="K56" s="117"/>
      <c r="L56" s="93"/>
      <c r="M56" s="118"/>
      <c r="N56" s="113"/>
      <c r="O56" s="113"/>
      <c r="P56" s="113"/>
      <c r="Q56" s="113"/>
      <c r="R56" s="113"/>
      <c r="S56" s="113"/>
      <c r="T56" s="113"/>
      <c r="U56" s="117"/>
      <c r="V56" s="1"/>
      <c r="W56" s="249">
        <f>'Config.'!U38</f>
        <v>44</v>
      </c>
      <c r="X56" s="246"/>
      <c r="Y56" s="1"/>
      <c r="Z56" s="1"/>
      <c r="AA56" s="1"/>
      <c r="AB56" s="1"/>
      <c r="AC56" s="1"/>
      <c r="AD56" s="1"/>
      <c r="AE56" s="88"/>
    </row>
    <row r="57" spans="1:31" ht="18" customHeight="1">
      <c r="A57" s="2"/>
      <c r="B57" s="1"/>
      <c r="C57" s="1"/>
      <c r="D57" s="1"/>
      <c r="E57" s="1"/>
      <c r="F57" s="1"/>
      <c r="G57" s="1"/>
      <c r="H57" s="1"/>
      <c r="I57" s="1"/>
      <c r="J57" s="118"/>
      <c r="K57" s="117"/>
      <c r="L57" s="93"/>
      <c r="M57" s="118"/>
      <c r="N57" s="113"/>
      <c r="O57" s="113"/>
      <c r="P57" s="113"/>
      <c r="Q57" s="113"/>
      <c r="R57" s="113"/>
      <c r="S57" s="113"/>
      <c r="T57" s="113"/>
      <c r="U57" s="117"/>
      <c r="V57" s="1"/>
      <c r="W57" s="1"/>
      <c r="X57" s="1"/>
      <c r="Y57" s="1"/>
      <c r="Z57" s="1"/>
      <c r="AA57" s="1"/>
      <c r="AB57" s="1"/>
      <c r="AC57" s="1"/>
      <c r="AD57" s="1"/>
      <c r="AE57" s="88"/>
    </row>
    <row r="58" spans="1:31" ht="18" customHeight="1" thickBot="1">
      <c r="A58" s="2"/>
      <c r="B58" s="1"/>
      <c r="C58" s="1"/>
      <c r="D58" s="1"/>
      <c r="E58" s="1"/>
      <c r="F58" s="1"/>
      <c r="G58" s="1"/>
      <c r="H58" s="1"/>
      <c r="I58" s="1"/>
      <c r="J58" s="118"/>
      <c r="K58" s="117"/>
      <c r="L58" s="93"/>
      <c r="M58" s="118"/>
      <c r="N58" s="113"/>
      <c r="O58" s="113"/>
      <c r="P58" s="113"/>
      <c r="Q58" s="113"/>
      <c r="R58" s="113"/>
      <c r="S58" s="113"/>
      <c r="T58" s="113"/>
      <c r="U58" s="117"/>
      <c r="V58" s="1"/>
      <c r="W58" s="1"/>
      <c r="X58" s="1"/>
      <c r="Y58" s="1"/>
      <c r="Z58" s="1"/>
      <c r="AA58" s="1"/>
      <c r="AB58" s="1"/>
      <c r="AC58" s="1"/>
      <c r="AD58" s="1"/>
      <c r="AE58" s="88"/>
    </row>
    <row r="59" spans="1:31" ht="18" customHeight="1">
      <c r="A59" s="2"/>
      <c r="B59" s="1"/>
      <c r="C59" s="1"/>
      <c r="D59" s="1"/>
      <c r="E59" s="1"/>
      <c r="F59" s="1"/>
      <c r="G59" s="1"/>
      <c r="H59" s="1"/>
      <c r="I59" s="1"/>
      <c r="J59" s="118"/>
      <c r="K59" s="81"/>
      <c r="L59" s="93"/>
      <c r="M59" s="119"/>
      <c r="N59" s="120"/>
      <c r="O59" s="120"/>
      <c r="P59" s="120"/>
      <c r="Q59" s="113"/>
      <c r="R59" s="113"/>
      <c r="S59" s="113"/>
      <c r="T59" s="113"/>
      <c r="U59" s="117"/>
      <c r="V59" s="1"/>
      <c r="W59" s="1"/>
      <c r="X59" s="1"/>
      <c r="Y59" s="1"/>
      <c r="Z59" s="1"/>
      <c r="AA59" s="1"/>
      <c r="AB59" s="1"/>
      <c r="AC59" s="1"/>
      <c r="AD59" s="1"/>
      <c r="AE59" s="88"/>
    </row>
    <row r="60" spans="1:31" ht="18" customHeight="1" thickBot="1">
      <c r="A60" s="2"/>
      <c r="B60" s="1"/>
      <c r="C60" s="1"/>
      <c r="D60" s="1"/>
      <c r="E60" s="3"/>
      <c r="F60" s="3"/>
      <c r="G60" s="3"/>
      <c r="H60" s="3"/>
      <c r="I60" s="1"/>
      <c r="J60" s="118"/>
      <c r="K60" s="111"/>
      <c r="L60" s="93"/>
      <c r="M60" s="118"/>
      <c r="N60" s="113"/>
      <c r="O60" s="113"/>
      <c r="P60" s="113"/>
      <c r="Q60" s="113"/>
      <c r="R60" s="113"/>
      <c r="S60" s="113"/>
      <c r="T60" s="113"/>
      <c r="U60" s="117"/>
      <c r="V60" s="1"/>
      <c r="W60" s="1"/>
      <c r="X60" s="1"/>
      <c r="Y60" s="1"/>
      <c r="Z60" s="1"/>
      <c r="AA60" s="1"/>
      <c r="AB60" s="1"/>
      <c r="AC60" s="1"/>
      <c r="AD60" s="1"/>
      <c r="AE60" s="88"/>
    </row>
    <row r="61" spans="1:31" ht="18" customHeight="1" thickBot="1">
      <c r="A61" s="2"/>
      <c r="B61" s="1"/>
      <c r="C61" s="1"/>
      <c r="D61" s="1"/>
      <c r="E61" s="82"/>
      <c r="F61" s="82"/>
      <c r="G61" s="1"/>
      <c r="H61" s="1"/>
      <c r="I61" s="1"/>
      <c r="J61" s="118"/>
      <c r="K61" s="117"/>
      <c r="L61" s="93"/>
      <c r="M61" s="118"/>
      <c r="N61" s="113"/>
      <c r="O61" s="128"/>
      <c r="P61" s="129"/>
      <c r="Q61" s="113"/>
      <c r="R61" s="113"/>
      <c r="S61" s="113"/>
      <c r="T61" s="113"/>
      <c r="U61" s="117"/>
      <c r="V61" s="1"/>
      <c r="W61" s="1"/>
      <c r="X61" s="1"/>
      <c r="Y61" s="1"/>
      <c r="Z61" s="1"/>
      <c r="AA61" s="1"/>
      <c r="AB61" s="1"/>
      <c r="AC61" s="1"/>
      <c r="AD61" s="1"/>
      <c r="AE61" s="88"/>
    </row>
    <row r="62" spans="1:31" ht="18" customHeight="1" thickBot="1">
      <c r="A62" s="2"/>
      <c r="B62" s="1"/>
      <c r="C62" s="249">
        <f>'Config.'!O38</f>
        <v>52.75</v>
      </c>
      <c r="D62" s="246"/>
      <c r="E62" s="1"/>
      <c r="F62" s="1"/>
      <c r="G62" s="1"/>
      <c r="H62" s="1"/>
      <c r="I62" s="1"/>
      <c r="J62" s="118"/>
      <c r="K62" s="117"/>
      <c r="L62" s="1"/>
      <c r="M62" s="118"/>
      <c r="N62" s="113"/>
      <c r="O62" s="129"/>
      <c r="P62" s="129"/>
      <c r="Q62" s="272">
        <f>'Config.'!AH38</f>
        <v>50.75</v>
      </c>
      <c r="R62" s="273"/>
      <c r="S62" s="113"/>
      <c r="T62" s="113"/>
      <c r="U62" s="117"/>
      <c r="V62" s="1"/>
      <c r="W62" s="1"/>
      <c r="X62" s="1"/>
      <c r="Y62" s="1"/>
      <c r="Z62" s="1"/>
      <c r="AA62" s="1"/>
      <c r="AB62" s="1"/>
      <c r="AC62" s="1"/>
      <c r="AD62" s="1"/>
      <c r="AE62" s="88"/>
    </row>
    <row r="63" spans="1:31" ht="18" customHeight="1">
      <c r="A63" s="2"/>
      <c r="B63" s="1"/>
      <c r="C63" s="1"/>
      <c r="D63" s="1"/>
      <c r="E63" s="1"/>
      <c r="F63" s="1"/>
      <c r="G63" s="1"/>
      <c r="H63" s="1"/>
      <c r="I63" s="1"/>
      <c r="J63" s="118"/>
      <c r="K63" s="117"/>
      <c r="L63" s="1"/>
      <c r="M63" s="118"/>
      <c r="N63" s="113"/>
      <c r="O63" s="113"/>
      <c r="P63" s="113"/>
      <c r="Q63" s="113"/>
      <c r="R63" s="113"/>
      <c r="S63" s="113"/>
      <c r="T63" s="113"/>
      <c r="U63" s="117"/>
      <c r="V63" s="1"/>
      <c r="W63" s="1"/>
      <c r="X63" s="1"/>
      <c r="Y63" s="1"/>
      <c r="Z63" s="1"/>
      <c r="AA63" s="1"/>
      <c r="AB63" s="1"/>
      <c r="AC63" s="1"/>
      <c r="AD63" s="1"/>
      <c r="AE63" s="88"/>
    </row>
    <row r="64" spans="1:31" ht="18" customHeight="1">
      <c r="A64" s="2"/>
      <c r="B64" s="1"/>
      <c r="C64" s="1"/>
      <c r="D64" s="1"/>
      <c r="E64" s="1"/>
      <c r="F64" s="1"/>
      <c r="G64" s="1"/>
      <c r="H64" s="1"/>
      <c r="I64" s="1"/>
      <c r="J64" s="118"/>
      <c r="K64" s="117"/>
      <c r="L64" s="1"/>
      <c r="M64" s="118"/>
      <c r="N64" s="113"/>
      <c r="O64" s="113"/>
      <c r="P64" s="113"/>
      <c r="Q64" s="113"/>
      <c r="R64" s="113"/>
      <c r="S64" s="113"/>
      <c r="T64" s="247" t="s">
        <v>32</v>
      </c>
      <c r="U64" s="126"/>
      <c r="V64" s="4"/>
      <c r="W64" s="4"/>
      <c r="X64" s="4"/>
      <c r="Y64" s="1"/>
      <c r="Z64" s="1"/>
      <c r="AA64" s="1"/>
      <c r="AB64" s="1"/>
      <c r="AC64" s="1"/>
      <c r="AD64" s="1"/>
      <c r="AE64" s="88"/>
    </row>
    <row r="65" spans="1:31" ht="18" customHeight="1" thickBot="1">
      <c r="A65" s="2"/>
      <c r="B65" s="1"/>
      <c r="C65" s="1"/>
      <c r="D65" s="1"/>
      <c r="E65" s="1"/>
      <c r="F65" s="1"/>
      <c r="G65" s="1"/>
      <c r="H65" s="1"/>
      <c r="I65" s="1"/>
      <c r="J65" s="118"/>
      <c r="K65" s="117"/>
      <c r="L65" s="1"/>
      <c r="M65" s="118"/>
      <c r="N65" s="113"/>
      <c r="O65" s="113"/>
      <c r="P65" s="113"/>
      <c r="Q65" s="113"/>
      <c r="R65" s="113"/>
      <c r="S65" s="113"/>
      <c r="T65" s="247"/>
      <c r="U65" s="117"/>
      <c r="V65" s="1"/>
      <c r="W65" s="1"/>
      <c r="X65" s="1"/>
      <c r="Y65" s="1"/>
      <c r="Z65" s="1"/>
      <c r="AA65" s="1"/>
      <c r="AB65" s="1"/>
      <c r="AC65" s="1"/>
      <c r="AD65" s="1"/>
      <c r="AE65" s="88"/>
    </row>
    <row r="66" spans="1:31" ht="18" customHeight="1" thickBot="1">
      <c r="A66" s="2"/>
      <c r="B66" s="1"/>
      <c r="C66" s="1"/>
      <c r="D66" s="1"/>
      <c r="E66" s="1"/>
      <c r="F66" s="1"/>
      <c r="G66" s="1"/>
      <c r="H66" s="1"/>
      <c r="I66" s="1"/>
      <c r="J66" s="118"/>
      <c r="K66" s="117"/>
      <c r="L66" s="1"/>
      <c r="M66" s="118"/>
      <c r="N66" s="113"/>
      <c r="O66" s="113"/>
      <c r="P66" s="113"/>
      <c r="Q66" s="113"/>
      <c r="R66" s="113"/>
      <c r="S66" s="113"/>
      <c r="T66" s="113"/>
      <c r="U66" s="117"/>
      <c r="V66" s="1"/>
      <c r="W66" s="1"/>
      <c r="X66" s="1"/>
      <c r="Y66" s="245">
        <f>'Config.'!T38</f>
        <v>83.34375</v>
      </c>
      <c r="Z66" s="246"/>
      <c r="AA66" s="94" t="s">
        <v>43</v>
      </c>
      <c r="AB66" s="1"/>
      <c r="AC66" s="1"/>
      <c r="AD66" s="1"/>
      <c r="AE66" s="88"/>
    </row>
    <row r="67" spans="1:31" ht="18" customHeight="1">
      <c r="A67" s="2"/>
      <c r="B67" s="1"/>
      <c r="C67" s="1"/>
      <c r="D67" s="1"/>
      <c r="E67" s="1"/>
      <c r="F67" s="1"/>
      <c r="G67" s="1"/>
      <c r="H67" s="1"/>
      <c r="I67" s="1"/>
      <c r="J67" s="118"/>
      <c r="K67" s="81"/>
      <c r="L67" s="1"/>
      <c r="M67" s="119"/>
      <c r="N67" s="120"/>
      <c r="O67" s="120"/>
      <c r="P67" s="120"/>
      <c r="Q67" s="120"/>
      <c r="R67" s="120"/>
      <c r="S67" s="113"/>
      <c r="T67" s="113"/>
      <c r="U67" s="117"/>
      <c r="V67" s="1"/>
      <c r="W67" s="1"/>
      <c r="X67" s="1"/>
      <c r="Y67" s="1"/>
      <c r="Z67" s="1"/>
      <c r="AA67" s="1"/>
      <c r="AB67" s="1"/>
      <c r="AC67" s="1"/>
      <c r="AD67" s="1"/>
      <c r="AE67" s="88"/>
    </row>
    <row r="68" spans="1:31" ht="18" customHeight="1" thickBot="1">
      <c r="A68" s="2"/>
      <c r="B68" s="1"/>
      <c r="C68" s="3"/>
      <c r="D68" s="3"/>
      <c r="E68" s="3"/>
      <c r="F68" s="3"/>
      <c r="G68" s="3"/>
      <c r="H68" s="3"/>
      <c r="I68" s="1"/>
      <c r="J68" s="118"/>
      <c r="K68" s="111"/>
      <c r="L68" s="1"/>
      <c r="M68" s="118"/>
      <c r="N68" s="113"/>
      <c r="O68" s="113"/>
      <c r="P68" s="113"/>
      <c r="Q68" s="113"/>
      <c r="R68" s="113"/>
      <c r="S68" s="113"/>
      <c r="T68" s="113"/>
      <c r="U68" s="117"/>
      <c r="V68" s="1"/>
      <c r="W68" s="1"/>
      <c r="X68" s="1"/>
      <c r="Y68" s="1"/>
      <c r="Z68" s="1"/>
      <c r="AA68" s="1"/>
      <c r="AB68" s="1"/>
      <c r="AC68" s="1"/>
      <c r="AD68" s="1"/>
      <c r="AE68" s="88"/>
    </row>
    <row r="69" spans="1:31" ht="18" customHeight="1">
      <c r="A69" s="2"/>
      <c r="B69" s="1"/>
      <c r="C69" s="1"/>
      <c r="D69" s="1"/>
      <c r="E69" s="1"/>
      <c r="F69" s="1"/>
      <c r="G69" s="1"/>
      <c r="H69" s="1"/>
      <c r="I69" s="1"/>
      <c r="J69" s="118"/>
      <c r="K69" s="117"/>
      <c r="L69" s="1"/>
      <c r="M69" s="118"/>
      <c r="N69" s="113"/>
      <c r="O69" s="113"/>
      <c r="P69" s="113"/>
      <c r="Q69" s="113"/>
      <c r="R69" s="113"/>
      <c r="S69" s="113"/>
      <c r="T69" s="113"/>
      <c r="U69" s="117"/>
      <c r="V69" s="1"/>
      <c r="W69" s="1"/>
      <c r="X69" s="1"/>
      <c r="Y69" s="1"/>
      <c r="Z69" s="1"/>
      <c r="AA69" s="1"/>
      <c r="AB69" s="1"/>
      <c r="AC69" s="1"/>
      <c r="AD69" s="1"/>
      <c r="AE69" s="88"/>
    </row>
    <row r="70" spans="1:31" ht="18" customHeight="1" thickBot="1">
      <c r="A70" s="2"/>
      <c r="B70" s="1"/>
      <c r="C70" s="1"/>
      <c r="D70" s="1"/>
      <c r="E70" s="1"/>
      <c r="F70" s="1"/>
      <c r="G70" s="1"/>
      <c r="H70" s="1"/>
      <c r="I70" s="1"/>
      <c r="J70" s="118"/>
      <c r="K70" s="117"/>
      <c r="L70" s="1"/>
      <c r="M70" s="118"/>
      <c r="N70" s="113"/>
      <c r="O70" s="113"/>
      <c r="P70" s="113"/>
      <c r="Q70" s="113"/>
      <c r="R70" s="113"/>
      <c r="S70" s="113"/>
      <c r="T70" s="113"/>
      <c r="U70" s="117"/>
      <c r="V70" s="1"/>
      <c r="W70" s="1"/>
      <c r="X70" s="1"/>
      <c r="Y70" s="1"/>
      <c r="Z70" s="1"/>
      <c r="AA70" s="1"/>
      <c r="AB70" s="1"/>
      <c r="AC70" s="1"/>
      <c r="AD70" s="1"/>
      <c r="AE70" s="88"/>
    </row>
    <row r="71" spans="1:31" ht="18" customHeight="1" thickBot="1">
      <c r="A71" s="245">
        <f>'Config.'!P38</f>
        <v>73.75</v>
      </c>
      <c r="B71" s="246"/>
      <c r="C71" s="1"/>
      <c r="D71" s="1"/>
      <c r="E71" s="1"/>
      <c r="F71" s="1"/>
      <c r="G71" s="1"/>
      <c r="H71" s="1"/>
      <c r="I71" s="1"/>
      <c r="J71" s="118"/>
      <c r="K71" s="117"/>
      <c r="L71" s="1"/>
      <c r="M71" s="118"/>
      <c r="N71" s="113"/>
      <c r="O71" s="113"/>
      <c r="P71" s="113"/>
      <c r="Q71" s="113"/>
      <c r="R71" s="113"/>
      <c r="S71" s="272">
        <f>'Config.'!AI38</f>
        <v>71.75</v>
      </c>
      <c r="T71" s="273"/>
      <c r="U71" s="117"/>
      <c r="V71" s="1"/>
      <c r="W71" s="1"/>
      <c r="X71" s="1"/>
      <c r="Y71" s="1"/>
      <c r="Z71" s="1"/>
      <c r="AA71" s="1"/>
      <c r="AB71" s="1"/>
      <c r="AC71" s="1"/>
      <c r="AD71" s="1"/>
      <c r="AE71" s="88"/>
    </row>
    <row r="72" spans="1:31" ht="18" customHeight="1">
      <c r="A72" s="2"/>
      <c r="B72" s="1"/>
      <c r="C72" s="1"/>
      <c r="D72" s="1"/>
      <c r="E72" s="1"/>
      <c r="F72" s="1"/>
      <c r="G72" s="1"/>
      <c r="H72" s="1"/>
      <c r="I72" s="1"/>
      <c r="J72" s="118"/>
      <c r="K72" s="117"/>
      <c r="L72" s="1"/>
      <c r="M72" s="118"/>
      <c r="N72" s="113"/>
      <c r="O72" s="113"/>
      <c r="P72" s="113"/>
      <c r="Q72" s="113"/>
      <c r="R72" s="113"/>
      <c r="S72" s="113"/>
      <c r="T72" s="113"/>
      <c r="U72" s="117"/>
      <c r="V72" s="1"/>
      <c r="W72" s="1"/>
      <c r="X72" s="1"/>
      <c r="Y72" s="1"/>
      <c r="Z72" s="1"/>
      <c r="AA72" s="1"/>
      <c r="AB72" s="1"/>
      <c r="AC72" s="1"/>
      <c r="AD72" s="1"/>
      <c r="AE72" s="88"/>
    </row>
    <row r="73" spans="1:31" ht="18" customHeight="1">
      <c r="A73" s="2"/>
      <c r="B73" s="1"/>
      <c r="C73" s="1"/>
      <c r="D73" s="1"/>
      <c r="E73" s="1"/>
      <c r="F73" s="1"/>
      <c r="G73" s="1"/>
      <c r="H73" s="1"/>
      <c r="I73" s="1"/>
      <c r="J73" s="118"/>
      <c r="K73" s="117"/>
      <c r="L73" s="1"/>
      <c r="M73" s="118"/>
      <c r="N73" s="113"/>
      <c r="O73" s="113"/>
      <c r="P73" s="113"/>
      <c r="Q73" s="113"/>
      <c r="R73" s="113"/>
      <c r="S73" s="113"/>
      <c r="T73" s="113"/>
      <c r="U73" s="117"/>
      <c r="V73" s="1"/>
      <c r="W73" s="1"/>
      <c r="X73" s="1"/>
      <c r="Y73" s="1"/>
      <c r="Z73" s="1"/>
      <c r="AA73" s="1"/>
      <c r="AB73" s="1"/>
      <c r="AC73" s="1"/>
      <c r="AD73" s="1"/>
      <c r="AE73" s="88"/>
    </row>
    <row r="74" spans="1:31" ht="18" customHeight="1" thickBot="1">
      <c r="A74" s="2"/>
      <c r="B74" s="1"/>
      <c r="C74" s="1"/>
      <c r="D74" s="1"/>
      <c r="E74" s="1"/>
      <c r="F74" s="1"/>
      <c r="G74" s="1"/>
      <c r="H74" s="1"/>
      <c r="I74" s="1"/>
      <c r="J74" s="118"/>
      <c r="K74" s="117"/>
      <c r="L74" s="1"/>
      <c r="M74" s="121"/>
      <c r="N74" s="122"/>
      <c r="O74" s="122"/>
      <c r="P74" s="122"/>
      <c r="Q74" s="122"/>
      <c r="R74" s="122"/>
      <c r="S74" s="122"/>
      <c r="T74" s="122"/>
      <c r="U74" s="117"/>
      <c r="V74" s="1"/>
      <c r="W74" s="1"/>
      <c r="X74" s="1"/>
      <c r="Y74" s="1"/>
      <c r="Z74" s="1"/>
      <c r="AA74" s="1"/>
      <c r="AB74" s="1"/>
      <c r="AC74" s="1"/>
      <c r="AD74" s="1"/>
      <c r="AE74" s="88"/>
    </row>
    <row r="75" spans="1:31" ht="18" customHeight="1">
      <c r="A75" s="110"/>
      <c r="B75" s="4"/>
      <c r="C75" s="4"/>
      <c r="D75" s="4"/>
      <c r="E75" s="1"/>
      <c r="F75" s="4"/>
      <c r="G75" s="1"/>
      <c r="H75" s="1"/>
      <c r="I75" s="1"/>
      <c r="J75" s="118"/>
      <c r="K75" s="6"/>
      <c r="L75" s="1"/>
      <c r="M75" s="118"/>
      <c r="N75" s="113"/>
      <c r="O75" s="113"/>
      <c r="P75" s="113"/>
      <c r="Q75" s="113"/>
      <c r="R75" s="113"/>
      <c r="S75" s="113"/>
      <c r="T75" s="113"/>
      <c r="U75" s="117"/>
      <c r="V75" s="1"/>
      <c r="W75" s="1"/>
      <c r="X75" s="1"/>
      <c r="Y75" s="1"/>
      <c r="Z75" s="1"/>
      <c r="AA75" s="1"/>
      <c r="AB75" s="1"/>
      <c r="AC75" s="1"/>
      <c r="AD75" s="1"/>
      <c r="AE75" s="88"/>
    </row>
    <row r="76" spans="1:31" ht="18" customHeight="1" thickBot="1">
      <c r="A76" s="2"/>
      <c r="B76" s="1"/>
      <c r="C76" s="1"/>
      <c r="D76" s="1"/>
      <c r="E76" s="3"/>
      <c r="F76" s="3"/>
      <c r="G76" s="3"/>
      <c r="H76" s="3"/>
      <c r="I76" s="1"/>
      <c r="J76" s="118"/>
      <c r="K76" s="7"/>
      <c r="L76" s="1"/>
      <c r="M76" s="118"/>
      <c r="N76" s="113"/>
      <c r="O76" s="113"/>
      <c r="P76" s="113"/>
      <c r="Q76" s="113"/>
      <c r="R76" s="113"/>
      <c r="S76" s="113"/>
      <c r="T76" s="113"/>
      <c r="U76" s="117"/>
      <c r="V76" s="1"/>
      <c r="W76" s="1"/>
      <c r="X76" s="1"/>
      <c r="Y76" s="1"/>
      <c r="Z76" s="1"/>
      <c r="AA76" s="1"/>
      <c r="AB76" s="1"/>
      <c r="AC76" s="1"/>
      <c r="AD76" s="1"/>
      <c r="AE76" s="88"/>
    </row>
    <row r="77" spans="1:31" ht="18" customHeight="1">
      <c r="A77" s="2"/>
      <c r="B77" s="1"/>
      <c r="C77" s="1"/>
      <c r="D77" s="1"/>
      <c r="E77" s="1"/>
      <c r="F77" s="1"/>
      <c r="G77" s="1"/>
      <c r="H77" s="1"/>
      <c r="I77" s="1"/>
      <c r="J77" s="118"/>
      <c r="K77" s="117"/>
      <c r="L77" s="1"/>
      <c r="M77" s="118"/>
      <c r="N77" s="113"/>
      <c r="O77" s="113"/>
      <c r="P77" s="113"/>
      <c r="Q77" s="113"/>
      <c r="R77" s="113"/>
      <c r="S77" s="113"/>
      <c r="T77" s="113"/>
      <c r="U77" s="117"/>
      <c r="V77" s="1"/>
      <c r="W77" s="1"/>
      <c r="X77" s="1"/>
      <c r="Y77" s="1"/>
      <c r="Z77" s="1"/>
      <c r="AA77" s="1"/>
      <c r="AB77" s="1"/>
      <c r="AC77" s="1"/>
      <c r="AD77" s="1"/>
      <c r="AE77" s="88"/>
    </row>
    <row r="78" spans="1:31" ht="18" customHeight="1" thickBot="1">
      <c r="A78" s="2"/>
      <c r="B78" s="1"/>
      <c r="C78" s="1"/>
      <c r="D78" s="1"/>
      <c r="E78" s="1"/>
      <c r="F78" s="1"/>
      <c r="G78" s="1"/>
      <c r="H78" s="1"/>
      <c r="I78" s="1"/>
      <c r="J78" s="123"/>
      <c r="K78" s="127"/>
      <c r="L78" s="1"/>
      <c r="M78" s="123"/>
      <c r="N78" s="124"/>
      <c r="O78" s="124"/>
      <c r="P78" s="124"/>
      <c r="Q78" s="124"/>
      <c r="R78" s="124"/>
      <c r="S78" s="124"/>
      <c r="T78" s="124"/>
      <c r="U78" s="127"/>
      <c r="V78" s="1"/>
      <c r="W78" s="4"/>
      <c r="X78" s="4"/>
      <c r="Y78" s="4"/>
      <c r="Z78" s="4"/>
      <c r="AA78" s="1"/>
      <c r="AB78" s="1"/>
      <c r="AC78" s="1"/>
      <c r="AD78" s="1"/>
      <c r="AE78" s="88"/>
    </row>
    <row r="79" spans="1:31" ht="18" customHeight="1" thickTop="1">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88"/>
    </row>
    <row r="80" spans="1:31" ht="18" customHeight="1">
      <c r="A80" s="2"/>
      <c r="B80" s="1"/>
      <c r="C80" s="1"/>
      <c r="D80" s="1"/>
      <c r="E80" s="1"/>
      <c r="F80" s="1"/>
      <c r="G80" s="1"/>
      <c r="H80" s="1"/>
      <c r="I80" s="1"/>
      <c r="J80" s="1"/>
      <c r="K80" s="1"/>
      <c r="L80" s="261" t="s">
        <v>44</v>
      </c>
      <c r="M80" s="261"/>
      <c r="N80" s="261"/>
      <c r="O80" s="261"/>
      <c r="P80" s="236">
        <v>4</v>
      </c>
      <c r="Q80" s="237"/>
      <c r="R80" s="1"/>
      <c r="S80" s="1"/>
      <c r="T80" s="1"/>
      <c r="U80" s="1"/>
      <c r="V80" s="1"/>
      <c r="W80" s="1"/>
      <c r="X80" s="1"/>
      <c r="Y80" s="1"/>
      <c r="Z80" s="1"/>
      <c r="AA80" s="1"/>
      <c r="AB80" s="1"/>
      <c r="AC80" s="1"/>
      <c r="AD80" s="1"/>
      <c r="AE80" s="88"/>
    </row>
    <row r="81" spans="1:31" ht="18" customHeight="1">
      <c r="A81" s="2"/>
      <c r="B81" s="1"/>
      <c r="C81" s="1"/>
      <c r="D81" s="1"/>
      <c r="E81" s="1"/>
      <c r="F81" s="1"/>
      <c r="G81" s="1"/>
      <c r="H81" s="1"/>
      <c r="I81" s="1"/>
      <c r="J81" s="1"/>
      <c r="K81" s="1"/>
      <c r="L81" s="1"/>
      <c r="M81" s="1"/>
      <c r="N81" s="240" t="s">
        <v>15</v>
      </c>
      <c r="O81" s="240"/>
      <c r="P81" s="270">
        <v>0.25</v>
      </c>
      <c r="Q81" s="241"/>
      <c r="R81" s="1" t="s">
        <v>18</v>
      </c>
      <c r="S81" s="8"/>
      <c r="T81" s="1"/>
      <c r="U81" s="1"/>
      <c r="V81" s="1"/>
      <c r="W81" s="1"/>
      <c r="X81" s="1"/>
      <c r="Y81" s="1"/>
      <c r="Z81" s="1"/>
      <c r="AA81" s="1"/>
      <c r="AB81" s="1"/>
      <c r="AC81" s="1"/>
      <c r="AD81" s="1"/>
      <c r="AE81" s="88"/>
    </row>
    <row r="82" spans="1:31" ht="18" customHeight="1">
      <c r="A82" s="2"/>
      <c r="B82" s="1"/>
      <c r="C82" s="1"/>
      <c r="D82" s="1"/>
      <c r="E82" s="1"/>
      <c r="F82" s="1"/>
      <c r="G82" s="1"/>
      <c r="H82" s="1"/>
      <c r="I82" s="1"/>
      <c r="J82" s="1"/>
      <c r="K82" s="1"/>
      <c r="L82" s="1"/>
      <c r="M82" s="1"/>
      <c r="N82" s="240" t="s">
        <v>16</v>
      </c>
      <c r="O82" s="240"/>
      <c r="P82" s="238">
        <v>0.13</v>
      </c>
      <c r="Q82" s="238"/>
      <c r="R82" s="9"/>
      <c r="S82" s="9"/>
      <c r="T82" s="1"/>
      <c r="U82" s="1"/>
      <c r="V82" s="1"/>
      <c r="W82" s="1"/>
      <c r="X82" s="1"/>
      <c r="Y82" s="1"/>
      <c r="Z82" s="1"/>
      <c r="AA82" s="1"/>
      <c r="AB82" s="1"/>
      <c r="AC82" s="1"/>
      <c r="AD82" s="1"/>
      <c r="AE82" s="88"/>
    </row>
    <row r="83" spans="1:31" ht="18" customHeight="1">
      <c r="A83" s="2"/>
      <c r="B83" s="1"/>
      <c r="C83" s="1"/>
      <c r="D83" s="1"/>
      <c r="E83" s="1"/>
      <c r="F83" s="1"/>
      <c r="G83" s="1"/>
      <c r="H83" s="1"/>
      <c r="I83" s="1"/>
      <c r="J83" s="1"/>
      <c r="K83" s="1"/>
      <c r="L83" s="1"/>
      <c r="M83" s="1"/>
      <c r="N83" s="240" t="s">
        <v>17</v>
      </c>
      <c r="O83" s="240"/>
      <c r="P83" s="271">
        <v>0.25</v>
      </c>
      <c r="Q83" s="239"/>
      <c r="R83" s="8"/>
      <c r="S83" s="8"/>
      <c r="T83" s="1"/>
      <c r="U83" s="1"/>
      <c r="V83" s="1"/>
      <c r="W83" s="1"/>
      <c r="X83" s="1"/>
      <c r="Y83" s="1"/>
      <c r="Z83" s="1"/>
      <c r="AA83" s="1"/>
      <c r="AB83" s="1"/>
      <c r="AC83" s="1"/>
      <c r="AD83" s="1"/>
      <c r="AE83" s="88"/>
    </row>
    <row r="84" spans="1:31" ht="18" customHeight="1">
      <c r="A84" s="2"/>
      <c r="B84" s="1"/>
      <c r="C84" s="1"/>
      <c r="D84" s="1"/>
      <c r="E84" s="1"/>
      <c r="F84" s="1"/>
      <c r="G84" s="1"/>
      <c r="H84" s="1"/>
      <c r="I84" s="1"/>
      <c r="J84" s="1"/>
      <c r="K84" s="1"/>
      <c r="L84" s="1"/>
      <c r="M84" s="1"/>
      <c r="N84" s="240" t="s">
        <v>35</v>
      </c>
      <c r="O84" s="240"/>
      <c r="P84" s="250" t="s">
        <v>36</v>
      </c>
      <c r="Q84" s="250"/>
      <c r="R84" s="5"/>
      <c r="S84" s="5"/>
      <c r="T84" s="1"/>
      <c r="U84" s="1"/>
      <c r="V84" s="1"/>
      <c r="W84" s="1"/>
      <c r="X84" s="1"/>
      <c r="Y84" s="1"/>
      <c r="Z84" s="1"/>
      <c r="AA84" s="1"/>
      <c r="AB84" s="1"/>
      <c r="AC84" s="1"/>
      <c r="AD84" s="1"/>
      <c r="AE84" s="88"/>
    </row>
    <row r="85" spans="1:31" ht="18" customHeight="1" thickBot="1">
      <c r="A85" s="95"/>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7"/>
    </row>
  </sheetData>
  <sheetProtection password="E5C0" sheet="1" objects="1" scenarios="1"/>
  <mergeCells count="52">
    <mergeCell ref="M2:U2"/>
    <mergeCell ref="P3:Q4"/>
    <mergeCell ref="Y3:Z3"/>
    <mergeCell ref="Y4:Z4"/>
    <mergeCell ref="Y2:Z2"/>
    <mergeCell ref="G7:H7"/>
    <mergeCell ref="M7:N7"/>
    <mergeCell ref="E11:F11"/>
    <mergeCell ref="O11:P11"/>
    <mergeCell ref="W14:X14"/>
    <mergeCell ref="C20:D20"/>
    <mergeCell ref="Q20:R20"/>
    <mergeCell ref="T22:T23"/>
    <mergeCell ref="Y24:Z24"/>
    <mergeCell ref="A29:B29"/>
    <mergeCell ref="S29:T29"/>
    <mergeCell ref="L38:O38"/>
    <mergeCell ref="P38:Q38"/>
    <mergeCell ref="N39:O39"/>
    <mergeCell ref="P39:Q39"/>
    <mergeCell ref="N40:O40"/>
    <mergeCell ref="P40:Q40"/>
    <mergeCell ref="N41:O41"/>
    <mergeCell ref="P41:Q41"/>
    <mergeCell ref="N42:O42"/>
    <mergeCell ref="P42:Q42"/>
    <mergeCell ref="M44:U44"/>
    <mergeCell ref="P45:Q46"/>
    <mergeCell ref="Y45:Z45"/>
    <mergeCell ref="Y46:Z46"/>
    <mergeCell ref="Y44:Z44"/>
    <mergeCell ref="G49:H49"/>
    <mergeCell ref="M49:N49"/>
    <mergeCell ref="E53:F53"/>
    <mergeCell ref="O53:P53"/>
    <mergeCell ref="W56:X56"/>
    <mergeCell ref="C62:D62"/>
    <mergeCell ref="Q62:R62"/>
    <mergeCell ref="T64:T65"/>
    <mergeCell ref="Y66:Z66"/>
    <mergeCell ref="A71:B71"/>
    <mergeCell ref="S71:T71"/>
    <mergeCell ref="L80:O80"/>
    <mergeCell ref="P80:Q80"/>
    <mergeCell ref="N81:O81"/>
    <mergeCell ref="P81:Q81"/>
    <mergeCell ref="N82:O82"/>
    <mergeCell ref="P82:Q82"/>
    <mergeCell ref="N83:O83"/>
    <mergeCell ref="P83:Q83"/>
    <mergeCell ref="N84:O84"/>
    <mergeCell ref="P84:Q84"/>
  </mergeCells>
  <printOptions/>
  <pageMargins left="0.75" right="0.75" top="1" bottom="1" header="0.5" footer="0.5"/>
  <pageSetup fitToHeight="2" horizontalDpi="600" verticalDpi="600" orientation="landscape" scale="60" r:id="rId2"/>
  <rowBreaks count="1" manualBreakCount="1">
    <brk id="42" max="255" man="1"/>
  </rowBreaks>
  <drawing r:id="rId1"/>
</worksheet>
</file>

<file path=xl/worksheets/sheet8.xml><?xml version="1.0" encoding="utf-8"?>
<worksheet xmlns="http://schemas.openxmlformats.org/spreadsheetml/2006/main" xmlns:r="http://schemas.openxmlformats.org/officeDocument/2006/relationships">
  <sheetPr>
    <tabColor indexed="29"/>
    <pageSetUpPr fitToPage="1"/>
  </sheetPr>
  <dimension ref="A1:X86"/>
  <sheetViews>
    <sheetView showGridLines="0" zoomScalePageLayoutView="0" workbookViewId="0" topLeftCell="A1">
      <selection activeCell="W27" sqref="W27"/>
    </sheetView>
  </sheetViews>
  <sheetFormatPr defaultColWidth="9.140625" defaultRowHeight="12.75"/>
  <cols>
    <col min="1" max="1" width="5.7109375" style="0" customWidth="1"/>
    <col min="2" max="2" width="3.57421875" style="0" customWidth="1"/>
    <col min="3" max="3" width="3.8515625" style="0" customWidth="1"/>
    <col min="4" max="4" width="4.00390625" style="0" customWidth="1"/>
    <col min="5" max="5" width="0.85546875" style="0" customWidth="1"/>
    <col min="6" max="6" width="0.5625" style="0" customWidth="1"/>
    <col min="7" max="7" width="1.8515625" style="0" customWidth="1"/>
    <col min="8" max="8" width="1.421875" style="0" customWidth="1"/>
    <col min="9" max="9" width="4.00390625" style="0" customWidth="1"/>
    <col min="10" max="10" width="4.28125" style="0" customWidth="1"/>
    <col min="11" max="11" width="3.7109375" style="0" customWidth="1"/>
    <col min="12" max="12" width="4.8515625" style="0" customWidth="1"/>
    <col min="13" max="13" width="4.57421875" style="0" customWidth="1"/>
    <col min="14" max="14" width="4.140625" style="0" customWidth="1"/>
    <col min="15" max="15" width="5.28125" style="0" customWidth="1"/>
    <col min="16" max="16" width="0.71875" style="0" customWidth="1"/>
    <col min="17" max="17" width="4.57421875" style="0" customWidth="1"/>
    <col min="18" max="18" width="4.28125" style="0" customWidth="1"/>
    <col min="19" max="19" width="4.8515625" style="0" customWidth="1"/>
    <col min="20" max="20" width="5.140625" style="0" customWidth="1"/>
    <col min="21" max="21" width="12.8515625" style="0" customWidth="1"/>
  </cols>
  <sheetData>
    <row r="1" spans="1:24" ht="13.5" thickBot="1">
      <c r="A1" s="85"/>
      <c r="B1" s="86"/>
      <c r="C1" s="86"/>
      <c r="D1" s="86"/>
      <c r="E1" s="86"/>
      <c r="F1" s="86"/>
      <c r="G1" s="86"/>
      <c r="H1" s="86"/>
      <c r="I1" s="86"/>
      <c r="J1" s="86"/>
      <c r="K1" s="86"/>
      <c r="L1" s="86"/>
      <c r="M1" s="86"/>
      <c r="N1" s="86"/>
      <c r="O1" s="86"/>
      <c r="P1" s="86"/>
      <c r="Q1" s="86"/>
      <c r="R1" s="86"/>
      <c r="S1" s="86"/>
      <c r="T1" s="86"/>
      <c r="U1" s="86"/>
      <c r="V1" s="86"/>
      <c r="W1" s="86"/>
      <c r="X1" s="87"/>
    </row>
    <row r="2" spans="1:24" ht="16.5" thickBot="1">
      <c r="A2" s="2"/>
      <c r="B2" s="1"/>
      <c r="C2" s="1"/>
      <c r="D2" s="1"/>
      <c r="E2" s="1"/>
      <c r="F2" s="1"/>
      <c r="G2" s="1"/>
      <c r="H2" s="1"/>
      <c r="I2" s="279">
        <v>245</v>
      </c>
      <c r="J2" s="279"/>
      <c r="K2" s="279"/>
      <c r="L2" s="279"/>
      <c r="M2" s="279"/>
      <c r="N2" s="279"/>
      <c r="O2" s="279"/>
      <c r="P2" s="1"/>
      <c r="Q2" s="1"/>
      <c r="R2" s="259">
        <f>'Config.'!$D$12</f>
        <v>36</v>
      </c>
      <c r="S2" s="246"/>
      <c r="T2" s="101" t="s">
        <v>85</v>
      </c>
      <c r="U2" s="1"/>
      <c r="V2" s="98">
        <f>'Config.'!$D$12+1.25</f>
        <v>37.25</v>
      </c>
      <c r="W2" s="101" t="s">
        <v>83</v>
      </c>
      <c r="X2" s="88"/>
    </row>
    <row r="3" spans="1:24" ht="13.5" thickBot="1">
      <c r="A3" s="2"/>
      <c r="B3" s="1"/>
      <c r="C3" s="1"/>
      <c r="D3" s="1"/>
      <c r="E3" s="1"/>
      <c r="F3" s="1"/>
      <c r="G3" s="1"/>
      <c r="H3" s="1"/>
      <c r="I3" s="105"/>
      <c r="J3" s="89"/>
      <c r="K3" s="89"/>
      <c r="L3" s="280">
        <f>'Config.'!D12-0.1875</f>
        <v>35.8125</v>
      </c>
      <c r="M3" s="281"/>
      <c r="N3" s="89"/>
      <c r="O3" s="10"/>
      <c r="P3" s="1"/>
      <c r="Q3" s="1"/>
      <c r="R3" s="249">
        <f>'Config.'!$D$13</f>
        <v>84.1875</v>
      </c>
      <c r="S3" s="246"/>
      <c r="T3" s="91" t="s">
        <v>82</v>
      </c>
      <c r="U3" s="1"/>
      <c r="V3" s="98">
        <f>R3+13/16</f>
        <v>85</v>
      </c>
      <c r="W3" s="101" t="s">
        <v>84</v>
      </c>
      <c r="X3" s="88"/>
    </row>
    <row r="4" spans="1:24" ht="13.5" thickBot="1">
      <c r="A4" s="2"/>
      <c r="B4" s="1"/>
      <c r="C4" s="1"/>
      <c r="D4" s="1"/>
      <c r="E4" s="1"/>
      <c r="F4" s="1"/>
      <c r="G4" s="1"/>
      <c r="H4" s="1"/>
      <c r="I4" s="105"/>
      <c r="J4" s="89"/>
      <c r="K4" s="89"/>
      <c r="L4" s="282"/>
      <c r="M4" s="283"/>
      <c r="N4" s="89"/>
      <c r="O4" s="10"/>
      <c r="P4" s="1"/>
      <c r="Q4" s="1"/>
      <c r="R4" s="249">
        <f>'Config.'!$D$14</f>
        <v>0.75</v>
      </c>
      <c r="S4" s="246"/>
      <c r="T4" s="91" t="s">
        <v>81</v>
      </c>
      <c r="U4" s="1"/>
      <c r="X4" s="88"/>
    </row>
    <row r="5" spans="1:24" ht="4.5" customHeight="1" thickBot="1">
      <c r="A5" s="2"/>
      <c r="B5" s="1"/>
      <c r="C5" s="1"/>
      <c r="D5" s="1"/>
      <c r="E5" s="1"/>
      <c r="F5" s="1"/>
      <c r="G5" s="1"/>
      <c r="H5" s="1"/>
      <c r="I5" s="1"/>
      <c r="J5" s="1"/>
      <c r="K5" s="1"/>
      <c r="L5" s="1"/>
      <c r="M5" s="1"/>
      <c r="N5" s="1"/>
      <c r="O5" s="1"/>
      <c r="P5" s="1"/>
      <c r="Q5" s="1"/>
      <c r="R5" s="1"/>
      <c r="S5" s="1"/>
      <c r="T5" s="1"/>
      <c r="U5" s="1"/>
      <c r="V5" s="1"/>
      <c r="W5" s="1"/>
      <c r="X5" s="88"/>
    </row>
    <row r="6" spans="1:24" ht="13.5" thickBot="1">
      <c r="A6" s="100"/>
      <c r="B6" s="3"/>
      <c r="C6" s="3"/>
      <c r="D6" s="3"/>
      <c r="E6" s="1"/>
      <c r="F6" s="133"/>
      <c r="G6" s="134"/>
      <c r="H6" s="1"/>
      <c r="I6" s="133"/>
      <c r="J6" s="139"/>
      <c r="K6" s="139"/>
      <c r="L6" s="139"/>
      <c r="M6" s="139"/>
      <c r="N6" s="139"/>
      <c r="O6" s="134"/>
      <c r="P6" s="1"/>
      <c r="Q6" s="3"/>
      <c r="R6" s="3"/>
      <c r="S6" s="3"/>
      <c r="T6" s="3"/>
      <c r="U6" s="1"/>
      <c r="V6" s="1"/>
      <c r="W6" s="1"/>
      <c r="X6" s="88"/>
    </row>
    <row r="7" spans="1:24" ht="13.5" thickBot="1">
      <c r="A7" s="2"/>
      <c r="B7" s="1"/>
      <c r="C7" s="243">
        <f>'Config.'!M23</f>
        <v>10.5</v>
      </c>
      <c r="D7" s="244"/>
      <c r="E7" s="1"/>
      <c r="F7" s="135"/>
      <c r="G7" s="136"/>
      <c r="H7" s="1"/>
      <c r="I7" s="274">
        <f>'Config.'!AF23</f>
        <v>8.25</v>
      </c>
      <c r="J7" s="273"/>
      <c r="K7" s="113"/>
      <c r="L7" s="113"/>
      <c r="M7" s="113"/>
      <c r="N7" s="113"/>
      <c r="O7" s="136"/>
      <c r="P7" s="1"/>
      <c r="Q7" s="1"/>
      <c r="R7" s="1"/>
      <c r="S7" s="1"/>
      <c r="T7" s="1"/>
      <c r="U7" s="1"/>
      <c r="V7" s="1"/>
      <c r="W7" s="1"/>
      <c r="X7" s="88"/>
    </row>
    <row r="8" spans="1:24" ht="13.5" thickBot="1">
      <c r="A8" s="2"/>
      <c r="B8" s="1"/>
      <c r="C8" s="92"/>
      <c r="D8" s="92"/>
      <c r="E8" s="1"/>
      <c r="F8" s="135"/>
      <c r="G8" s="136"/>
      <c r="H8" s="1"/>
      <c r="I8" s="135"/>
      <c r="J8" s="113"/>
      <c r="K8" s="113"/>
      <c r="L8" s="113"/>
      <c r="M8" s="113"/>
      <c r="N8" s="113"/>
      <c r="O8" s="136"/>
      <c r="P8" s="1"/>
      <c r="Q8" s="1"/>
      <c r="R8" s="1"/>
      <c r="S8" s="1"/>
      <c r="T8" s="1"/>
      <c r="U8" s="1"/>
      <c r="V8" s="1"/>
      <c r="W8" s="1"/>
      <c r="X8" s="88"/>
    </row>
    <row r="9" spans="1:24" ht="12.75">
      <c r="A9" s="2"/>
      <c r="B9" s="1"/>
      <c r="C9" s="1"/>
      <c r="D9" s="1"/>
      <c r="E9" s="1"/>
      <c r="F9" s="135"/>
      <c r="G9" s="145"/>
      <c r="H9" s="1"/>
      <c r="I9" s="142"/>
      <c r="J9" s="120"/>
      <c r="K9" s="113"/>
      <c r="L9" s="113"/>
      <c r="M9" s="113"/>
      <c r="N9" s="113"/>
      <c r="O9" s="136"/>
      <c r="P9" s="1"/>
      <c r="Q9" s="1"/>
      <c r="R9" s="1"/>
      <c r="S9" s="1"/>
      <c r="T9" s="1"/>
      <c r="U9" s="1"/>
      <c r="V9" s="1"/>
      <c r="W9" s="1"/>
      <c r="X9" s="88"/>
    </row>
    <row r="10" spans="1:24" ht="13.5" thickBot="1">
      <c r="A10" s="2"/>
      <c r="B10" s="1"/>
      <c r="C10" s="3"/>
      <c r="D10" s="3"/>
      <c r="E10" s="1"/>
      <c r="F10" s="135"/>
      <c r="G10" s="146"/>
      <c r="H10" s="112"/>
      <c r="I10" s="135"/>
      <c r="J10" s="113"/>
      <c r="K10" s="113"/>
      <c r="L10" s="113"/>
      <c r="M10" s="113"/>
      <c r="N10" s="113"/>
      <c r="O10" s="136"/>
      <c r="P10" s="1"/>
      <c r="Q10" s="1"/>
      <c r="R10" s="1"/>
      <c r="S10" s="1"/>
      <c r="T10" s="1"/>
      <c r="U10" s="1"/>
      <c r="V10" s="1"/>
      <c r="W10" s="1"/>
      <c r="X10" s="88"/>
    </row>
    <row r="11" spans="1:24" ht="12.75">
      <c r="A11" s="2"/>
      <c r="B11" s="1"/>
      <c r="C11" s="1"/>
      <c r="D11" s="1"/>
      <c r="E11" s="1"/>
      <c r="F11" s="135"/>
      <c r="G11" s="136"/>
      <c r="H11" s="1"/>
      <c r="I11" s="135"/>
      <c r="J11" s="113"/>
      <c r="K11" s="113"/>
      <c r="L11" s="113"/>
      <c r="M11" s="113"/>
      <c r="N11" s="113"/>
      <c r="O11" s="136"/>
      <c r="P11" s="1"/>
      <c r="Q11" s="1"/>
      <c r="R11" s="1"/>
      <c r="S11" s="1"/>
      <c r="T11" s="1"/>
      <c r="U11" s="1"/>
      <c r="V11" s="1"/>
      <c r="W11" s="1"/>
      <c r="X11" s="88"/>
    </row>
    <row r="12" spans="1:24" ht="12.75">
      <c r="A12" s="2"/>
      <c r="B12" s="1"/>
      <c r="C12" s="1"/>
      <c r="D12" s="1"/>
      <c r="E12" s="1"/>
      <c r="F12" s="135"/>
      <c r="G12" s="136"/>
      <c r="H12" s="1"/>
      <c r="I12" s="135"/>
      <c r="J12" s="113"/>
      <c r="K12" s="113"/>
      <c r="L12" s="113"/>
      <c r="M12" s="113"/>
      <c r="N12" s="113"/>
      <c r="O12" s="136"/>
      <c r="P12" s="1"/>
      <c r="Q12" s="1"/>
      <c r="R12" s="1"/>
      <c r="S12" s="1"/>
      <c r="T12" s="1"/>
      <c r="U12" s="1"/>
      <c r="V12" s="1"/>
      <c r="W12" s="1"/>
      <c r="X12" s="88"/>
    </row>
    <row r="13" spans="1:24" ht="13.5" thickBot="1">
      <c r="A13" s="2"/>
      <c r="B13" s="1"/>
      <c r="C13" s="1"/>
      <c r="D13" s="1"/>
      <c r="E13" s="1"/>
      <c r="F13" s="135"/>
      <c r="G13" s="136"/>
      <c r="H13" s="1"/>
      <c r="I13" s="135"/>
      <c r="J13" s="113"/>
      <c r="K13" s="113"/>
      <c r="L13" s="113"/>
      <c r="M13" s="113"/>
      <c r="N13" s="113"/>
      <c r="O13" s="136"/>
      <c r="P13" s="1"/>
      <c r="Q13" s="1"/>
      <c r="R13" s="1"/>
      <c r="S13" s="1"/>
      <c r="T13" s="1"/>
      <c r="U13" s="1"/>
      <c r="V13" s="1"/>
      <c r="W13" s="1"/>
      <c r="X13" s="88"/>
    </row>
    <row r="14" spans="1:24" ht="13.5" thickBot="1">
      <c r="A14" s="2"/>
      <c r="B14" s="1"/>
      <c r="C14" s="1"/>
      <c r="D14" s="1"/>
      <c r="E14" s="1"/>
      <c r="F14" s="135"/>
      <c r="G14" s="136"/>
      <c r="H14" s="1"/>
      <c r="I14" s="135"/>
      <c r="J14" s="113"/>
      <c r="K14" s="113"/>
      <c r="L14" s="113"/>
      <c r="M14" s="113"/>
      <c r="N14" s="113"/>
      <c r="O14" s="136"/>
      <c r="P14" s="1"/>
      <c r="Q14" s="253">
        <f>'Config.'!U23</f>
        <v>44</v>
      </c>
      <c r="R14" s="254"/>
      <c r="S14" s="1"/>
      <c r="T14" s="1"/>
      <c r="U14" s="1"/>
      <c r="V14" s="1"/>
      <c r="W14" s="1"/>
      <c r="X14" s="88"/>
    </row>
    <row r="15" spans="1:24" ht="12.75">
      <c r="A15" s="2"/>
      <c r="B15" s="1"/>
      <c r="C15" s="1"/>
      <c r="D15" s="1"/>
      <c r="E15" s="1"/>
      <c r="F15" s="135"/>
      <c r="G15" s="136"/>
      <c r="H15" s="1"/>
      <c r="I15" s="135"/>
      <c r="J15" s="113"/>
      <c r="K15" s="113"/>
      <c r="L15" s="113"/>
      <c r="M15" s="113"/>
      <c r="N15" s="113"/>
      <c r="O15" s="136"/>
      <c r="P15" s="1"/>
      <c r="Q15" s="1"/>
      <c r="R15" s="1"/>
      <c r="S15" s="1"/>
      <c r="T15" s="1"/>
      <c r="U15" s="1"/>
      <c r="V15" s="1"/>
      <c r="W15" s="1"/>
      <c r="X15" s="88"/>
    </row>
    <row r="16" spans="1:24" ht="12.75">
      <c r="A16" s="2"/>
      <c r="B16" s="1"/>
      <c r="C16" s="1"/>
      <c r="D16" s="1"/>
      <c r="E16" s="1"/>
      <c r="F16" s="135"/>
      <c r="G16" s="136"/>
      <c r="H16" s="1"/>
      <c r="I16" s="135"/>
      <c r="J16" s="113"/>
      <c r="K16" s="113"/>
      <c r="L16" s="113"/>
      <c r="M16" s="113"/>
      <c r="N16" s="113"/>
      <c r="O16" s="136"/>
      <c r="P16" s="1"/>
      <c r="Q16" s="1"/>
      <c r="R16" s="1"/>
      <c r="S16" s="1"/>
      <c r="T16" s="1"/>
      <c r="U16" s="1"/>
      <c r="V16" s="1"/>
      <c r="W16" s="1"/>
      <c r="X16" s="88"/>
    </row>
    <row r="17" spans="1:24" ht="12.75">
      <c r="A17" s="2"/>
      <c r="B17" s="1"/>
      <c r="C17" s="1"/>
      <c r="D17" s="1"/>
      <c r="E17" s="1"/>
      <c r="F17" s="135"/>
      <c r="G17" s="136"/>
      <c r="H17" s="1"/>
      <c r="I17" s="135"/>
      <c r="J17" s="113"/>
      <c r="K17" s="113"/>
      <c r="L17" s="113"/>
      <c r="M17" s="113"/>
      <c r="N17" s="113"/>
      <c r="O17" s="136"/>
      <c r="P17" s="1"/>
      <c r="Q17" s="1"/>
      <c r="R17" s="1"/>
      <c r="S17" s="1"/>
      <c r="T17" s="1"/>
      <c r="U17" s="1"/>
      <c r="V17" s="1"/>
      <c r="W17" s="1"/>
      <c r="X17" s="88"/>
    </row>
    <row r="18" spans="1:24" ht="13.5" thickBot="1">
      <c r="A18" s="2"/>
      <c r="B18" s="1"/>
      <c r="C18" s="1"/>
      <c r="D18" s="1"/>
      <c r="E18" s="1"/>
      <c r="F18" s="135"/>
      <c r="G18" s="136"/>
      <c r="H18" s="1"/>
      <c r="I18" s="135"/>
      <c r="J18" s="113"/>
      <c r="K18" s="113"/>
      <c r="L18" s="113"/>
      <c r="M18" s="113"/>
      <c r="N18" s="113"/>
      <c r="O18" s="136"/>
      <c r="P18" s="1"/>
      <c r="Q18" s="1"/>
      <c r="R18" s="1"/>
      <c r="S18" s="1"/>
      <c r="T18" s="1"/>
      <c r="U18" s="1"/>
      <c r="V18" s="1"/>
      <c r="W18" s="1"/>
      <c r="X18" s="88"/>
    </row>
    <row r="19" spans="1:24" ht="13.5" thickBot="1">
      <c r="A19" s="253">
        <f>'Config.'!N23</f>
        <v>73.5</v>
      </c>
      <c r="B19" s="254"/>
      <c r="C19" s="1"/>
      <c r="D19" s="1"/>
      <c r="E19" s="1"/>
      <c r="F19" s="135"/>
      <c r="G19" s="136"/>
      <c r="H19" s="1"/>
      <c r="I19" s="135"/>
      <c r="J19" s="113"/>
      <c r="K19" s="277">
        <f>'Config.'!AG23</f>
        <v>71.25</v>
      </c>
      <c r="L19" s="278"/>
      <c r="M19" s="113"/>
      <c r="N19" s="113"/>
      <c r="O19" s="136"/>
      <c r="P19" s="1"/>
      <c r="Q19" s="1"/>
      <c r="R19" s="1"/>
      <c r="S19" s="1"/>
      <c r="T19" s="1"/>
      <c r="U19" s="1"/>
      <c r="V19" s="1"/>
      <c r="W19" s="1"/>
      <c r="X19" s="88"/>
    </row>
    <row r="20" spans="1:24" ht="12.75">
      <c r="A20" s="2"/>
      <c r="B20" s="1"/>
      <c r="C20" s="1"/>
      <c r="D20" s="1"/>
      <c r="E20" s="1"/>
      <c r="F20" s="135"/>
      <c r="G20" s="136"/>
      <c r="H20" s="1"/>
      <c r="I20" s="135"/>
      <c r="J20" s="113"/>
      <c r="K20" s="129"/>
      <c r="L20" s="129"/>
      <c r="M20" s="113"/>
      <c r="N20" s="113"/>
      <c r="O20" s="136"/>
      <c r="P20" s="1"/>
      <c r="Q20" s="1"/>
      <c r="R20" s="1"/>
      <c r="S20" s="1"/>
      <c r="T20" s="1"/>
      <c r="U20" s="1"/>
      <c r="V20" s="1"/>
      <c r="W20" s="1"/>
      <c r="X20" s="88"/>
    </row>
    <row r="21" spans="1:24" ht="12.75">
      <c r="A21" s="2"/>
      <c r="B21" s="1"/>
      <c r="C21" s="1"/>
      <c r="D21" s="1"/>
      <c r="E21" s="1"/>
      <c r="F21" s="135"/>
      <c r="G21" s="136"/>
      <c r="H21" s="1"/>
      <c r="I21" s="135"/>
      <c r="J21" s="113"/>
      <c r="K21" s="113"/>
      <c r="L21" s="113"/>
      <c r="M21" s="113"/>
      <c r="N21" s="113"/>
      <c r="O21" s="136"/>
      <c r="P21" s="1"/>
      <c r="Q21" s="1"/>
      <c r="R21" s="1"/>
      <c r="S21" s="1"/>
      <c r="T21" s="1"/>
      <c r="U21" s="1"/>
      <c r="V21" s="1"/>
      <c r="W21" s="1"/>
      <c r="X21" s="88"/>
    </row>
    <row r="22" spans="1:24" ht="12.75">
      <c r="A22" s="2"/>
      <c r="B22" s="1"/>
      <c r="C22" s="1"/>
      <c r="D22" s="1"/>
      <c r="E22" s="1"/>
      <c r="F22" s="135"/>
      <c r="G22" s="136"/>
      <c r="H22" s="1"/>
      <c r="I22" s="135"/>
      <c r="J22" s="113"/>
      <c r="K22" s="113"/>
      <c r="L22" s="113"/>
      <c r="M22" s="113"/>
      <c r="N22" s="247" t="s">
        <v>32</v>
      </c>
      <c r="O22" s="140"/>
      <c r="P22" s="4"/>
      <c r="Q22" s="4"/>
      <c r="R22" s="4"/>
      <c r="S22" s="1"/>
      <c r="T22" s="1"/>
      <c r="U22" s="1"/>
      <c r="V22" s="1"/>
      <c r="W22" s="1"/>
      <c r="X22" s="88"/>
    </row>
    <row r="23" spans="1:24" ht="13.5" thickBot="1">
      <c r="A23" s="2"/>
      <c r="B23" s="1"/>
      <c r="C23" s="1"/>
      <c r="D23" s="1"/>
      <c r="E23" s="1"/>
      <c r="F23" s="135"/>
      <c r="G23" s="136"/>
      <c r="H23" s="1"/>
      <c r="I23" s="135"/>
      <c r="J23" s="113"/>
      <c r="K23" s="113"/>
      <c r="L23" s="113"/>
      <c r="M23" s="113"/>
      <c r="N23" s="247"/>
      <c r="O23" s="136"/>
      <c r="P23" s="1"/>
      <c r="Q23" s="1"/>
      <c r="R23" s="1"/>
      <c r="S23" s="1"/>
      <c r="T23" s="1"/>
      <c r="U23" s="1"/>
      <c r="V23" s="1"/>
      <c r="W23" s="1"/>
      <c r="X23" s="88"/>
    </row>
    <row r="24" spans="1:24" ht="13.5" thickBot="1">
      <c r="A24" s="2"/>
      <c r="B24" s="1"/>
      <c r="C24" s="1"/>
      <c r="D24" s="1"/>
      <c r="E24" s="1"/>
      <c r="F24" s="135"/>
      <c r="G24" s="136"/>
      <c r="H24" s="1"/>
      <c r="I24" s="135"/>
      <c r="J24" s="113"/>
      <c r="K24" s="113"/>
      <c r="L24" s="113"/>
      <c r="M24" s="113"/>
      <c r="N24" s="113"/>
      <c r="O24" s="136"/>
      <c r="P24" s="1"/>
      <c r="Q24" s="1"/>
      <c r="R24" s="1"/>
      <c r="S24" s="245">
        <f>'Config.'!T21</f>
        <v>83.34375</v>
      </c>
      <c r="T24" s="246"/>
      <c r="U24" s="94" t="s">
        <v>43</v>
      </c>
      <c r="V24" s="1"/>
      <c r="W24" s="1"/>
      <c r="X24" s="88"/>
    </row>
    <row r="25" spans="1:24" ht="12.75">
      <c r="A25" s="2"/>
      <c r="B25" s="1"/>
      <c r="C25" s="1"/>
      <c r="D25" s="1"/>
      <c r="E25" s="1"/>
      <c r="F25" s="135"/>
      <c r="G25" s="136"/>
      <c r="H25" s="1"/>
      <c r="I25" s="135"/>
      <c r="J25" s="113"/>
      <c r="K25" s="113"/>
      <c r="L25" s="113"/>
      <c r="M25" s="113"/>
      <c r="N25" s="113"/>
      <c r="O25" s="136"/>
      <c r="P25" s="1"/>
      <c r="Q25" s="1"/>
      <c r="R25" s="1"/>
      <c r="S25" s="1"/>
      <c r="T25" s="1"/>
      <c r="U25" s="1"/>
      <c r="V25" s="1"/>
      <c r="W25" s="1"/>
      <c r="X25" s="88"/>
    </row>
    <row r="26" spans="1:24" ht="12.75">
      <c r="A26" s="2"/>
      <c r="B26" s="1"/>
      <c r="C26" s="1"/>
      <c r="D26" s="1"/>
      <c r="E26" s="1"/>
      <c r="F26" s="135"/>
      <c r="G26" s="136"/>
      <c r="H26" s="1"/>
      <c r="I26" s="135"/>
      <c r="J26" s="113"/>
      <c r="K26" s="113"/>
      <c r="L26" s="113"/>
      <c r="M26" s="113"/>
      <c r="N26" s="113"/>
      <c r="O26" s="136"/>
      <c r="P26" s="1"/>
      <c r="Q26" s="1"/>
      <c r="R26" s="1"/>
      <c r="S26" s="1"/>
      <c r="T26" s="1"/>
      <c r="U26" s="1"/>
      <c r="V26" s="1"/>
      <c r="W26" s="1"/>
      <c r="X26" s="88"/>
    </row>
    <row r="27" spans="1:24" ht="12.75">
      <c r="A27" s="2"/>
      <c r="B27" s="1"/>
      <c r="C27" s="1"/>
      <c r="D27" s="1"/>
      <c r="E27" s="1"/>
      <c r="F27" s="135"/>
      <c r="G27" s="136"/>
      <c r="H27" s="1"/>
      <c r="I27" s="135"/>
      <c r="J27" s="113"/>
      <c r="K27" s="113"/>
      <c r="L27" s="113"/>
      <c r="M27" s="113"/>
      <c r="N27" s="113"/>
      <c r="O27" s="136"/>
      <c r="P27" s="1"/>
      <c r="Q27" s="1"/>
      <c r="R27" s="1"/>
      <c r="S27" s="1"/>
      <c r="T27" s="1"/>
      <c r="U27" s="1"/>
      <c r="V27" s="1"/>
      <c r="W27" s="1"/>
      <c r="X27" s="88"/>
    </row>
    <row r="28" spans="1:24" ht="12.75">
      <c r="A28" s="2"/>
      <c r="B28" s="1"/>
      <c r="C28" s="1"/>
      <c r="D28" s="1"/>
      <c r="E28" s="1"/>
      <c r="F28" s="135"/>
      <c r="G28" s="136"/>
      <c r="H28" s="1"/>
      <c r="I28" s="135"/>
      <c r="J28" s="113"/>
      <c r="K28" s="113"/>
      <c r="L28" s="113"/>
      <c r="M28" s="113"/>
      <c r="N28" s="113"/>
      <c r="O28" s="136"/>
      <c r="P28" s="1"/>
      <c r="Q28" s="1"/>
      <c r="R28" s="1"/>
      <c r="S28" s="1"/>
      <c r="T28" s="1"/>
      <c r="U28" s="1"/>
      <c r="V28" s="1"/>
      <c r="W28" s="1"/>
      <c r="X28" s="88"/>
    </row>
    <row r="29" spans="1:24" ht="12.75">
      <c r="A29" s="2"/>
      <c r="B29" s="1"/>
      <c r="C29" s="1"/>
      <c r="D29" s="1"/>
      <c r="E29" s="1"/>
      <c r="F29" s="135"/>
      <c r="G29" s="136"/>
      <c r="H29" s="1"/>
      <c r="I29" s="135"/>
      <c r="J29" s="113"/>
      <c r="K29" s="113"/>
      <c r="L29" s="113"/>
      <c r="M29" s="113"/>
      <c r="N29" s="113"/>
      <c r="O29" s="136"/>
      <c r="P29" s="1"/>
      <c r="Q29" s="1"/>
      <c r="R29" s="1"/>
      <c r="S29" s="1"/>
      <c r="T29" s="1"/>
      <c r="U29" s="1"/>
      <c r="V29" s="1"/>
      <c r="W29" s="1"/>
      <c r="X29" s="88"/>
    </row>
    <row r="30" spans="1:24" ht="12.75">
      <c r="A30" s="2"/>
      <c r="B30" s="1"/>
      <c r="C30" s="1"/>
      <c r="D30" s="1"/>
      <c r="E30" s="1"/>
      <c r="F30" s="135"/>
      <c r="G30" s="136"/>
      <c r="H30" s="1"/>
      <c r="I30" s="135"/>
      <c r="J30" s="113"/>
      <c r="K30" s="113"/>
      <c r="L30" s="113"/>
      <c r="M30" s="113"/>
      <c r="N30" s="113"/>
      <c r="O30" s="136"/>
      <c r="P30" s="1"/>
      <c r="Q30" s="1"/>
      <c r="R30" s="1"/>
      <c r="S30" s="1"/>
      <c r="T30" s="1"/>
      <c r="U30" s="1"/>
      <c r="V30" s="1"/>
      <c r="W30" s="1"/>
      <c r="X30" s="88"/>
    </row>
    <row r="31" spans="1:24" ht="12.75">
      <c r="A31" s="2"/>
      <c r="B31" s="1"/>
      <c r="C31" s="1"/>
      <c r="D31" s="1"/>
      <c r="E31" s="1"/>
      <c r="F31" s="135"/>
      <c r="G31" s="136"/>
      <c r="H31" s="1"/>
      <c r="I31" s="135"/>
      <c r="J31" s="113"/>
      <c r="K31" s="113"/>
      <c r="L31" s="113"/>
      <c r="M31" s="113"/>
      <c r="N31" s="113"/>
      <c r="O31" s="136"/>
      <c r="P31" s="1"/>
      <c r="Q31" s="1"/>
      <c r="R31" s="1"/>
      <c r="S31" s="1"/>
      <c r="T31" s="1"/>
      <c r="U31" s="1"/>
      <c r="V31" s="1"/>
      <c r="W31" s="1"/>
      <c r="X31" s="88"/>
    </row>
    <row r="32" spans="1:24" ht="13.5" thickBot="1">
      <c r="A32" s="2"/>
      <c r="B32" s="1"/>
      <c r="C32" s="1"/>
      <c r="D32" s="1"/>
      <c r="E32" s="1"/>
      <c r="F32" s="135"/>
      <c r="G32" s="136"/>
      <c r="H32" s="1"/>
      <c r="I32" s="143"/>
      <c r="J32" s="122"/>
      <c r="K32" s="122"/>
      <c r="L32" s="122"/>
      <c r="M32" s="113"/>
      <c r="N32" s="113"/>
      <c r="O32" s="136"/>
      <c r="P32" s="1"/>
      <c r="Q32" s="1"/>
      <c r="R32" s="1"/>
      <c r="S32" s="1"/>
      <c r="T32" s="1"/>
      <c r="U32" s="1"/>
      <c r="V32" s="1"/>
      <c r="W32" s="1"/>
      <c r="X32" s="88"/>
    </row>
    <row r="33" spans="1:24" ht="12.75">
      <c r="A33" s="2"/>
      <c r="B33" s="4"/>
      <c r="C33" s="1"/>
      <c r="D33" s="1"/>
      <c r="E33" s="1"/>
      <c r="F33" s="135"/>
      <c r="G33" s="145"/>
      <c r="H33" s="1"/>
      <c r="I33" s="135"/>
      <c r="J33" s="113"/>
      <c r="K33" s="113"/>
      <c r="L33" s="113"/>
      <c r="M33" s="113"/>
      <c r="N33" s="113"/>
      <c r="O33" s="136"/>
      <c r="P33" s="1"/>
      <c r="Q33" s="1"/>
      <c r="R33" s="1"/>
      <c r="S33" s="1"/>
      <c r="T33" s="1"/>
      <c r="U33" s="1"/>
      <c r="V33" s="1"/>
      <c r="W33" s="1"/>
      <c r="X33" s="88"/>
    </row>
    <row r="34" spans="1:24" ht="13.5" thickBot="1">
      <c r="A34" s="100"/>
      <c r="B34" s="3"/>
      <c r="C34" s="3"/>
      <c r="D34" s="3"/>
      <c r="E34" s="1"/>
      <c r="F34" s="135"/>
      <c r="G34" s="146"/>
      <c r="H34" s="1"/>
      <c r="I34" s="135"/>
      <c r="J34" s="113"/>
      <c r="K34" s="113"/>
      <c r="L34" s="113"/>
      <c r="M34" s="113"/>
      <c r="N34" s="113"/>
      <c r="O34" s="136"/>
      <c r="P34" s="1"/>
      <c r="Q34" s="1"/>
      <c r="R34" s="1"/>
      <c r="S34" s="1"/>
      <c r="T34" s="1"/>
      <c r="U34" s="1"/>
      <c r="V34" s="1"/>
      <c r="W34" s="1"/>
      <c r="X34" s="88"/>
    </row>
    <row r="35" spans="1:24" ht="12.75">
      <c r="A35" s="2"/>
      <c r="B35" s="1"/>
      <c r="C35" s="1"/>
      <c r="D35" s="1"/>
      <c r="E35" s="1"/>
      <c r="F35" s="135"/>
      <c r="G35" s="136"/>
      <c r="H35" s="1"/>
      <c r="I35" s="135"/>
      <c r="J35" s="113"/>
      <c r="K35" s="113"/>
      <c r="L35" s="113"/>
      <c r="M35" s="113"/>
      <c r="N35" s="113"/>
      <c r="O35" s="136"/>
      <c r="P35" s="1"/>
      <c r="Q35" s="1"/>
      <c r="R35" s="1"/>
      <c r="S35" s="1"/>
      <c r="T35" s="1"/>
      <c r="U35" s="1"/>
      <c r="V35" s="1"/>
      <c r="W35" s="1"/>
      <c r="X35" s="88"/>
    </row>
    <row r="36" spans="1:24" ht="13.5" thickBot="1">
      <c r="A36" s="2"/>
      <c r="B36" s="1"/>
      <c r="C36" s="1"/>
      <c r="D36" s="1"/>
      <c r="E36" s="1"/>
      <c r="F36" s="137"/>
      <c r="G36" s="138"/>
      <c r="H36" s="1"/>
      <c r="I36" s="137"/>
      <c r="J36" s="141"/>
      <c r="K36" s="141"/>
      <c r="L36" s="141"/>
      <c r="M36" s="141"/>
      <c r="N36" s="141"/>
      <c r="O36" s="138"/>
      <c r="P36" s="1"/>
      <c r="Q36" s="4"/>
      <c r="R36" s="4"/>
      <c r="S36" s="4"/>
      <c r="T36" s="4"/>
      <c r="U36" s="1"/>
      <c r="V36" s="1"/>
      <c r="W36" s="1"/>
      <c r="X36" s="88"/>
    </row>
    <row r="37" spans="1:24" ht="12.75">
      <c r="A37" s="2"/>
      <c r="B37" s="1"/>
      <c r="C37" s="1"/>
      <c r="D37" s="1"/>
      <c r="E37" s="1"/>
      <c r="F37" s="1"/>
      <c r="G37" s="1"/>
      <c r="H37" s="1"/>
      <c r="I37" s="1"/>
      <c r="J37" s="1"/>
      <c r="K37" s="1"/>
      <c r="L37" s="1"/>
      <c r="M37" s="1"/>
      <c r="N37" s="1"/>
      <c r="O37" s="1"/>
      <c r="P37" s="1"/>
      <c r="Q37" s="1"/>
      <c r="R37" s="1"/>
      <c r="S37" s="1"/>
      <c r="T37" s="1"/>
      <c r="U37" s="1"/>
      <c r="V37" s="1"/>
      <c r="W37" s="1"/>
      <c r="X37" s="88"/>
    </row>
    <row r="38" spans="1:24" ht="12.75">
      <c r="A38" s="2"/>
      <c r="B38" s="1"/>
      <c r="C38" s="1"/>
      <c r="D38" s="1"/>
      <c r="E38" s="1"/>
      <c r="F38" s="1"/>
      <c r="G38" s="1"/>
      <c r="H38" s="1"/>
      <c r="I38" s="242" t="s">
        <v>44</v>
      </c>
      <c r="J38" s="242"/>
      <c r="K38" s="242"/>
      <c r="L38" s="236">
        <v>4.5</v>
      </c>
      <c r="M38" s="237"/>
      <c r="N38" s="1"/>
      <c r="O38" s="1"/>
      <c r="P38" s="1"/>
      <c r="Q38" s="1"/>
      <c r="R38" s="1"/>
      <c r="S38" s="1"/>
      <c r="T38" s="1"/>
      <c r="U38" s="1"/>
      <c r="V38" s="1"/>
      <c r="W38" s="1"/>
      <c r="X38" s="88"/>
    </row>
    <row r="39" spans="1:24" ht="12.75">
      <c r="A39" s="2"/>
      <c r="B39" s="1"/>
      <c r="C39" s="1"/>
      <c r="D39" s="1"/>
      <c r="E39" s="1"/>
      <c r="F39" s="1"/>
      <c r="G39" s="1"/>
      <c r="H39" s="1"/>
      <c r="I39" s="1"/>
      <c r="J39" s="240" t="s">
        <v>15</v>
      </c>
      <c r="K39" s="240"/>
      <c r="L39" s="241" t="s">
        <v>25</v>
      </c>
      <c r="M39" s="241"/>
      <c r="N39" s="1"/>
      <c r="O39" s="1"/>
      <c r="P39" s="1"/>
      <c r="Q39" s="1"/>
      <c r="R39" s="1"/>
      <c r="S39" s="1"/>
      <c r="T39" s="1"/>
      <c r="U39" s="1"/>
      <c r="V39" s="1"/>
      <c r="W39" s="1"/>
      <c r="X39" s="88"/>
    </row>
    <row r="40" spans="1:24" ht="12.75">
      <c r="A40" s="2"/>
      <c r="B40" s="1"/>
      <c r="C40" s="1"/>
      <c r="D40" s="1"/>
      <c r="E40" s="1"/>
      <c r="F40" s="1"/>
      <c r="G40" s="1"/>
      <c r="H40" s="1"/>
      <c r="I40" s="1"/>
      <c r="J40" s="240" t="s">
        <v>16</v>
      </c>
      <c r="K40" s="240"/>
      <c r="L40" s="238">
        <v>0.134</v>
      </c>
      <c r="M40" s="238"/>
      <c r="N40" s="1"/>
      <c r="O40" s="1"/>
      <c r="P40" s="1"/>
      <c r="Q40" s="1"/>
      <c r="R40" s="1"/>
      <c r="S40" s="1"/>
      <c r="T40" s="1"/>
      <c r="U40" s="1"/>
      <c r="V40" s="1"/>
      <c r="W40" s="1"/>
      <c r="X40" s="88"/>
    </row>
    <row r="41" spans="1:24" ht="12.75">
      <c r="A41" s="2"/>
      <c r="B41" s="1"/>
      <c r="C41" s="1"/>
      <c r="D41" s="1"/>
      <c r="E41" s="1"/>
      <c r="F41" s="1"/>
      <c r="G41" s="1"/>
      <c r="H41" s="1"/>
      <c r="I41" s="1"/>
      <c r="J41" s="240" t="s">
        <v>17</v>
      </c>
      <c r="K41" s="240"/>
      <c r="L41" s="239">
        <v>0.25</v>
      </c>
      <c r="M41" s="239"/>
      <c r="N41" s="1"/>
      <c r="O41" s="1"/>
      <c r="P41" s="1"/>
      <c r="Q41" s="1"/>
      <c r="R41" s="1"/>
      <c r="S41" s="1"/>
      <c r="T41" s="1"/>
      <c r="U41" s="1"/>
      <c r="V41" s="1"/>
      <c r="W41" s="1"/>
      <c r="X41" s="88"/>
    </row>
    <row r="42" spans="1:24" ht="12.75">
      <c r="A42" s="2"/>
      <c r="B42" s="1"/>
      <c r="C42" s="1"/>
      <c r="D42" s="1"/>
      <c r="E42" s="1"/>
      <c r="F42" s="1"/>
      <c r="G42" s="1"/>
      <c r="H42" s="1"/>
      <c r="I42" s="1"/>
      <c r="J42" s="240" t="s">
        <v>35</v>
      </c>
      <c r="K42" s="240"/>
      <c r="L42" s="250" t="s">
        <v>36</v>
      </c>
      <c r="M42" s="250"/>
      <c r="N42" s="1"/>
      <c r="O42" s="1"/>
      <c r="P42" s="1"/>
      <c r="Q42" s="1"/>
      <c r="R42" s="1"/>
      <c r="S42" s="1"/>
      <c r="T42" s="1"/>
      <c r="U42" s="1"/>
      <c r="V42" s="1"/>
      <c r="W42" s="1"/>
      <c r="X42" s="88"/>
    </row>
    <row r="43" spans="1:24" ht="13.5" thickBot="1">
      <c r="A43" s="95"/>
      <c r="B43" s="96"/>
      <c r="C43" s="96"/>
      <c r="D43" s="96"/>
      <c r="E43" s="96"/>
      <c r="F43" s="96"/>
      <c r="G43" s="96"/>
      <c r="H43" s="96"/>
      <c r="I43" s="96"/>
      <c r="J43" s="96"/>
      <c r="K43" s="96"/>
      <c r="L43" s="96"/>
      <c r="M43" s="96"/>
      <c r="N43" s="96"/>
      <c r="O43" s="96"/>
      <c r="P43" s="96"/>
      <c r="Q43" s="96"/>
      <c r="R43" s="96"/>
      <c r="S43" s="96"/>
      <c r="T43" s="96"/>
      <c r="U43" s="96"/>
      <c r="V43" s="96"/>
      <c r="W43" s="96"/>
      <c r="X43" s="97"/>
    </row>
    <row r="44" spans="1:24" ht="13.5" thickBot="1">
      <c r="A44" s="85"/>
      <c r="B44" s="86"/>
      <c r="C44" s="86"/>
      <c r="D44" s="86"/>
      <c r="E44" s="86"/>
      <c r="F44" s="86"/>
      <c r="G44" s="86"/>
      <c r="H44" s="86"/>
      <c r="I44" s="86"/>
      <c r="J44" s="86"/>
      <c r="K44" s="86"/>
      <c r="L44" s="86"/>
      <c r="M44" s="86"/>
      <c r="N44" s="86"/>
      <c r="O44" s="86"/>
      <c r="P44" s="86"/>
      <c r="Q44" s="86"/>
      <c r="R44" s="86"/>
      <c r="S44" s="86"/>
      <c r="T44" s="86"/>
      <c r="U44" s="86"/>
      <c r="V44" s="86"/>
      <c r="W44" s="86"/>
      <c r="X44" s="87"/>
    </row>
    <row r="45" spans="1:24" ht="16.5" thickBot="1">
      <c r="A45" s="2"/>
      <c r="B45" s="1"/>
      <c r="C45" s="1"/>
      <c r="D45" s="1"/>
      <c r="E45" s="1"/>
      <c r="F45" s="1"/>
      <c r="G45" s="1"/>
      <c r="H45" s="1"/>
      <c r="I45" s="279" t="s">
        <v>100</v>
      </c>
      <c r="J45" s="279"/>
      <c r="K45" s="279"/>
      <c r="L45" s="279"/>
      <c r="M45" s="279"/>
      <c r="N45" s="279"/>
      <c r="O45" s="279"/>
      <c r="P45" s="1"/>
      <c r="Q45" s="1"/>
      <c r="R45" s="259">
        <f>'Config.'!$D$12</f>
        <v>36</v>
      </c>
      <c r="S45" s="246"/>
      <c r="T45" s="101" t="s">
        <v>85</v>
      </c>
      <c r="U45" s="1"/>
      <c r="V45" s="98">
        <f>'Config.'!$D$12+1.25</f>
        <v>37.25</v>
      </c>
      <c r="W45" s="101" t="s">
        <v>83</v>
      </c>
      <c r="X45" s="88"/>
    </row>
    <row r="46" spans="1:24" ht="13.5" thickBot="1">
      <c r="A46" s="2"/>
      <c r="B46" s="1"/>
      <c r="C46" s="1"/>
      <c r="D46" s="1"/>
      <c r="E46" s="1"/>
      <c r="F46" s="1"/>
      <c r="G46" s="1"/>
      <c r="H46" s="1"/>
      <c r="I46" s="105"/>
      <c r="J46" s="89"/>
      <c r="K46" s="89"/>
      <c r="L46" s="280">
        <f>L3</f>
        <v>35.8125</v>
      </c>
      <c r="M46" s="281"/>
      <c r="N46" s="89"/>
      <c r="O46" s="10"/>
      <c r="P46" s="1"/>
      <c r="Q46" s="1"/>
      <c r="R46" s="249">
        <f>'Config.'!$D$13</f>
        <v>84.1875</v>
      </c>
      <c r="S46" s="246"/>
      <c r="T46" s="91" t="s">
        <v>82</v>
      </c>
      <c r="U46" s="1"/>
      <c r="V46" s="98">
        <f>R46+13/16</f>
        <v>85</v>
      </c>
      <c r="W46" s="101" t="s">
        <v>84</v>
      </c>
      <c r="X46" s="88"/>
    </row>
    <row r="47" spans="1:24" ht="13.5" thickBot="1">
      <c r="A47" s="2"/>
      <c r="B47" s="1"/>
      <c r="C47" s="1"/>
      <c r="D47" s="1"/>
      <c r="E47" s="1"/>
      <c r="F47" s="1"/>
      <c r="G47" s="1"/>
      <c r="H47" s="1"/>
      <c r="I47" s="105"/>
      <c r="J47" s="89"/>
      <c r="K47" s="89"/>
      <c r="L47" s="282"/>
      <c r="M47" s="283"/>
      <c r="N47" s="89"/>
      <c r="O47" s="10"/>
      <c r="P47" s="1"/>
      <c r="Q47" s="1"/>
      <c r="R47" s="249">
        <f>'Config.'!$D$14</f>
        <v>0.75</v>
      </c>
      <c r="S47" s="246"/>
      <c r="T47" s="91" t="s">
        <v>81</v>
      </c>
      <c r="U47" s="1"/>
      <c r="X47" s="88"/>
    </row>
    <row r="48" spans="1:24" ht="3.75" customHeight="1" thickBot="1">
      <c r="A48" s="2"/>
      <c r="B48" s="1"/>
      <c r="C48" s="1"/>
      <c r="D48" s="1"/>
      <c r="E48" s="1"/>
      <c r="F48" s="1"/>
      <c r="G48" s="1"/>
      <c r="H48" s="1"/>
      <c r="I48" s="1"/>
      <c r="J48" s="1"/>
      <c r="K48" s="1"/>
      <c r="L48" s="1"/>
      <c r="M48" s="1"/>
      <c r="N48" s="1"/>
      <c r="O48" s="1"/>
      <c r="P48" s="1"/>
      <c r="Q48" s="1"/>
      <c r="R48" s="1"/>
      <c r="S48" s="1"/>
      <c r="T48" s="1"/>
      <c r="U48" s="1"/>
      <c r="V48" s="1"/>
      <c r="W48" s="1"/>
      <c r="X48" s="88"/>
    </row>
    <row r="49" spans="1:24" ht="13.5" thickBot="1">
      <c r="A49" s="100"/>
      <c r="B49" s="3"/>
      <c r="C49" s="3"/>
      <c r="D49" s="3"/>
      <c r="E49" s="1"/>
      <c r="F49" s="133"/>
      <c r="G49" s="134"/>
      <c r="H49" s="1"/>
      <c r="I49" s="133"/>
      <c r="J49" s="139"/>
      <c r="K49" s="139"/>
      <c r="L49" s="139"/>
      <c r="M49" s="139"/>
      <c r="N49" s="139"/>
      <c r="O49" s="134"/>
      <c r="P49" s="1"/>
      <c r="Q49" s="3"/>
      <c r="R49" s="3"/>
      <c r="S49" s="3"/>
      <c r="T49" s="3"/>
      <c r="U49" s="1"/>
      <c r="V49" s="1"/>
      <c r="W49" s="1"/>
      <c r="X49" s="88"/>
    </row>
    <row r="50" spans="1:24" ht="13.5" thickBot="1">
      <c r="A50" s="2"/>
      <c r="B50" s="1"/>
      <c r="C50" s="243">
        <f>C7</f>
        <v>10.5</v>
      </c>
      <c r="D50" s="244"/>
      <c r="E50" s="1"/>
      <c r="F50" s="135"/>
      <c r="G50" s="136"/>
      <c r="H50" s="1"/>
      <c r="I50" s="274">
        <f>I7</f>
        <v>8.25</v>
      </c>
      <c r="J50" s="273"/>
      <c r="K50" s="113"/>
      <c r="L50" s="113"/>
      <c r="M50" s="113"/>
      <c r="N50" s="113"/>
      <c r="O50" s="136"/>
      <c r="P50" s="1"/>
      <c r="Q50" s="1"/>
      <c r="R50" s="1"/>
      <c r="S50" s="1"/>
      <c r="T50" s="1"/>
      <c r="U50" s="1"/>
      <c r="V50" s="1"/>
      <c r="W50" s="1"/>
      <c r="X50" s="88"/>
    </row>
    <row r="51" spans="1:24" ht="13.5" thickBot="1">
      <c r="A51" s="2"/>
      <c r="B51" s="1"/>
      <c r="C51" s="92"/>
      <c r="D51" s="92"/>
      <c r="E51" s="1"/>
      <c r="F51" s="135"/>
      <c r="G51" s="136"/>
      <c r="H51" s="1"/>
      <c r="I51" s="135"/>
      <c r="J51" s="113"/>
      <c r="K51" s="113"/>
      <c r="L51" s="113"/>
      <c r="M51" s="113"/>
      <c r="N51" s="113"/>
      <c r="O51" s="136"/>
      <c r="P51" s="1"/>
      <c r="Q51" s="1"/>
      <c r="R51" s="1"/>
      <c r="S51" s="1"/>
      <c r="T51" s="1"/>
      <c r="U51" s="1"/>
      <c r="V51" s="1"/>
      <c r="W51" s="1"/>
      <c r="X51" s="88"/>
    </row>
    <row r="52" spans="1:24" ht="12.75">
      <c r="A52" s="2"/>
      <c r="B52" s="1"/>
      <c r="C52" s="1"/>
      <c r="D52" s="1"/>
      <c r="E52" s="1"/>
      <c r="F52" s="135"/>
      <c r="G52" s="145"/>
      <c r="H52" s="1"/>
      <c r="I52" s="142"/>
      <c r="J52" s="120"/>
      <c r="K52" s="113"/>
      <c r="L52" s="113"/>
      <c r="M52" s="113"/>
      <c r="N52" s="113"/>
      <c r="O52" s="136"/>
      <c r="P52" s="1"/>
      <c r="Q52" s="1"/>
      <c r="R52" s="1"/>
      <c r="S52" s="1"/>
      <c r="T52" s="1"/>
      <c r="U52" s="1"/>
      <c r="V52" s="1"/>
      <c r="W52" s="1"/>
      <c r="X52" s="88"/>
    </row>
    <row r="53" spans="1:24" ht="13.5" thickBot="1">
      <c r="A53" s="2"/>
      <c r="B53" s="1"/>
      <c r="C53" s="3"/>
      <c r="D53" s="3"/>
      <c r="E53" s="1"/>
      <c r="F53" s="135"/>
      <c r="G53" s="146"/>
      <c r="H53" s="112"/>
      <c r="I53" s="135"/>
      <c r="J53" s="113"/>
      <c r="K53" s="113"/>
      <c r="L53" s="113"/>
      <c r="M53" s="113"/>
      <c r="N53" s="113"/>
      <c r="O53" s="136"/>
      <c r="P53" s="1"/>
      <c r="Q53" s="1"/>
      <c r="R53" s="1"/>
      <c r="S53" s="1"/>
      <c r="T53" s="1"/>
      <c r="U53" s="1"/>
      <c r="V53" s="1"/>
      <c r="W53" s="1"/>
      <c r="X53" s="88"/>
    </row>
    <row r="54" spans="1:24" ht="12.75">
      <c r="A54" s="2"/>
      <c r="B54" s="1"/>
      <c r="C54" s="1"/>
      <c r="D54" s="1"/>
      <c r="E54" s="1"/>
      <c r="F54" s="135"/>
      <c r="G54" s="136"/>
      <c r="H54" s="1"/>
      <c r="I54" s="135"/>
      <c r="J54" s="113"/>
      <c r="K54" s="113"/>
      <c r="L54" s="113"/>
      <c r="M54" s="113"/>
      <c r="N54" s="113"/>
      <c r="O54" s="136"/>
      <c r="P54" s="1"/>
      <c r="Q54" s="1"/>
      <c r="R54" s="1"/>
      <c r="S54" s="1"/>
      <c r="T54" s="1"/>
      <c r="U54" s="1"/>
      <c r="V54" s="1"/>
      <c r="W54" s="1"/>
      <c r="X54" s="88"/>
    </row>
    <row r="55" spans="1:24" ht="12.75">
      <c r="A55" s="2"/>
      <c r="B55" s="1"/>
      <c r="C55" s="1"/>
      <c r="D55" s="1"/>
      <c r="E55" s="1"/>
      <c r="F55" s="135"/>
      <c r="G55" s="136"/>
      <c r="H55" s="1"/>
      <c r="I55" s="135"/>
      <c r="J55" s="113"/>
      <c r="K55" s="113"/>
      <c r="L55" s="113"/>
      <c r="M55" s="113"/>
      <c r="N55" s="113"/>
      <c r="O55" s="136"/>
      <c r="P55" s="1"/>
      <c r="Q55" s="1"/>
      <c r="R55" s="1"/>
      <c r="S55" s="1"/>
      <c r="T55" s="1"/>
      <c r="U55" s="1"/>
      <c r="V55" s="1"/>
      <c r="W55" s="1"/>
      <c r="X55" s="88"/>
    </row>
    <row r="56" spans="1:24" ht="13.5" thickBot="1">
      <c r="A56" s="2"/>
      <c r="B56" s="1"/>
      <c r="C56" s="1"/>
      <c r="D56" s="1"/>
      <c r="E56" s="1"/>
      <c r="F56" s="135"/>
      <c r="G56" s="136"/>
      <c r="H56" s="1"/>
      <c r="I56" s="135"/>
      <c r="J56" s="113"/>
      <c r="K56" s="113"/>
      <c r="L56" s="113"/>
      <c r="M56" s="113"/>
      <c r="N56" s="113"/>
      <c r="O56" s="136"/>
      <c r="P56" s="1"/>
      <c r="Q56" s="1"/>
      <c r="R56" s="1"/>
      <c r="S56" s="1"/>
      <c r="T56" s="1"/>
      <c r="U56" s="1"/>
      <c r="V56" s="1"/>
      <c r="W56" s="1"/>
      <c r="X56" s="88"/>
    </row>
    <row r="57" spans="1:24" ht="13.5" thickBot="1">
      <c r="A57" s="2"/>
      <c r="B57" s="1"/>
      <c r="C57" s="1"/>
      <c r="D57" s="1"/>
      <c r="E57" s="1"/>
      <c r="F57" s="135"/>
      <c r="G57" s="136"/>
      <c r="H57" s="1"/>
      <c r="I57" s="135"/>
      <c r="J57" s="113"/>
      <c r="K57" s="113"/>
      <c r="L57" s="113"/>
      <c r="M57" s="113"/>
      <c r="N57" s="113"/>
      <c r="O57" s="136"/>
      <c r="P57" s="1"/>
      <c r="Q57" s="253">
        <f>Q14</f>
        <v>44</v>
      </c>
      <c r="R57" s="254"/>
      <c r="S57" s="1"/>
      <c r="T57" s="1"/>
      <c r="U57" s="1"/>
      <c r="V57" s="1"/>
      <c r="W57" s="1"/>
      <c r="X57" s="88"/>
    </row>
    <row r="58" spans="1:24" ht="12.75">
      <c r="A58" s="2"/>
      <c r="B58" s="1"/>
      <c r="C58" s="1"/>
      <c r="D58" s="1"/>
      <c r="E58" s="1"/>
      <c r="F58" s="135"/>
      <c r="G58" s="136"/>
      <c r="H58" s="1"/>
      <c r="I58" s="135"/>
      <c r="J58" s="113"/>
      <c r="K58" s="113"/>
      <c r="L58" s="113"/>
      <c r="M58" s="113"/>
      <c r="N58" s="113"/>
      <c r="O58" s="136"/>
      <c r="P58" s="1"/>
      <c r="Q58" s="1"/>
      <c r="R58" s="1"/>
      <c r="S58" s="1"/>
      <c r="T58" s="1"/>
      <c r="U58" s="1"/>
      <c r="V58" s="1"/>
      <c r="W58" s="1"/>
      <c r="X58" s="88"/>
    </row>
    <row r="59" spans="1:24" ht="12.75">
      <c r="A59" s="2"/>
      <c r="B59" s="1"/>
      <c r="C59" s="1"/>
      <c r="D59" s="1"/>
      <c r="E59" s="1"/>
      <c r="F59" s="135"/>
      <c r="G59" s="136"/>
      <c r="H59" s="1"/>
      <c r="I59" s="135"/>
      <c r="J59" s="113"/>
      <c r="K59" s="113"/>
      <c r="L59" s="113"/>
      <c r="M59" s="113"/>
      <c r="N59" s="113"/>
      <c r="O59" s="136"/>
      <c r="P59" s="1"/>
      <c r="Q59" s="1"/>
      <c r="R59" s="1"/>
      <c r="S59" s="1"/>
      <c r="T59" s="1"/>
      <c r="U59" s="1"/>
      <c r="V59" s="1"/>
      <c r="W59" s="1"/>
      <c r="X59" s="88"/>
    </row>
    <row r="60" spans="1:24" ht="12.75">
      <c r="A60" s="2"/>
      <c r="B60" s="1"/>
      <c r="C60" s="1"/>
      <c r="D60" s="1"/>
      <c r="E60" s="1"/>
      <c r="F60" s="135"/>
      <c r="G60" s="136"/>
      <c r="H60" s="1"/>
      <c r="I60" s="135"/>
      <c r="J60" s="113"/>
      <c r="K60" s="113"/>
      <c r="L60" s="113"/>
      <c r="M60" s="113"/>
      <c r="N60" s="113"/>
      <c r="O60" s="136"/>
      <c r="P60" s="1"/>
      <c r="Q60" s="1"/>
      <c r="R60" s="1"/>
      <c r="S60" s="1"/>
      <c r="T60" s="1"/>
      <c r="U60" s="1"/>
      <c r="V60" s="1"/>
      <c r="W60" s="1"/>
      <c r="X60" s="88"/>
    </row>
    <row r="61" spans="1:24" ht="13.5" thickBot="1">
      <c r="A61" s="2"/>
      <c r="B61" s="1"/>
      <c r="C61" s="1"/>
      <c r="D61" s="1"/>
      <c r="E61" s="1"/>
      <c r="F61" s="135"/>
      <c r="G61" s="136"/>
      <c r="H61" s="1"/>
      <c r="I61" s="135"/>
      <c r="J61" s="113"/>
      <c r="K61" s="113"/>
      <c r="L61" s="113"/>
      <c r="M61" s="113"/>
      <c r="N61" s="113"/>
      <c r="O61" s="136"/>
      <c r="P61" s="1"/>
      <c r="Q61" s="1"/>
      <c r="R61" s="1"/>
      <c r="S61" s="1"/>
      <c r="T61" s="1"/>
      <c r="U61" s="1"/>
      <c r="V61" s="1"/>
      <c r="W61" s="1"/>
      <c r="X61" s="88"/>
    </row>
    <row r="62" spans="1:24" ht="13.5" thickBot="1">
      <c r="A62" s="253">
        <f>A19</f>
        <v>73.5</v>
      </c>
      <c r="B62" s="254"/>
      <c r="C62" s="1"/>
      <c r="D62" s="1"/>
      <c r="E62" s="1"/>
      <c r="F62" s="135"/>
      <c r="G62" s="136"/>
      <c r="H62" s="1"/>
      <c r="I62" s="135"/>
      <c r="J62" s="113"/>
      <c r="K62" s="277">
        <f>K19</f>
        <v>71.25</v>
      </c>
      <c r="L62" s="278"/>
      <c r="M62" s="113"/>
      <c r="N62" s="113"/>
      <c r="O62" s="136"/>
      <c r="P62" s="1"/>
      <c r="Q62" s="1"/>
      <c r="R62" s="1"/>
      <c r="S62" s="1"/>
      <c r="T62" s="1"/>
      <c r="U62" s="1"/>
      <c r="V62" s="1"/>
      <c r="W62" s="1"/>
      <c r="X62" s="88"/>
    </row>
    <row r="63" spans="1:24" ht="12.75">
      <c r="A63" s="2"/>
      <c r="B63" s="1"/>
      <c r="C63" s="1"/>
      <c r="D63" s="1"/>
      <c r="E63" s="1"/>
      <c r="F63" s="135"/>
      <c r="G63" s="136"/>
      <c r="H63" s="1"/>
      <c r="I63" s="135"/>
      <c r="J63" s="113"/>
      <c r="K63" s="129"/>
      <c r="L63" s="129"/>
      <c r="M63" s="113"/>
      <c r="N63" s="113"/>
      <c r="O63" s="136"/>
      <c r="P63" s="1"/>
      <c r="Q63" s="1"/>
      <c r="R63" s="1"/>
      <c r="S63" s="1"/>
      <c r="T63" s="1"/>
      <c r="U63" s="1"/>
      <c r="V63" s="1"/>
      <c r="W63" s="1"/>
      <c r="X63" s="88"/>
    </row>
    <row r="64" spans="1:24" ht="12.75">
      <c r="A64" s="2"/>
      <c r="B64" s="1"/>
      <c r="C64" s="1"/>
      <c r="D64" s="1"/>
      <c r="E64" s="1"/>
      <c r="F64" s="135"/>
      <c r="G64" s="136"/>
      <c r="H64" s="1"/>
      <c r="I64" s="135"/>
      <c r="J64" s="113"/>
      <c r="K64" s="113"/>
      <c r="L64" s="113"/>
      <c r="M64" s="113"/>
      <c r="N64" s="113"/>
      <c r="O64" s="136"/>
      <c r="P64" s="1"/>
      <c r="Q64" s="1"/>
      <c r="R64" s="1"/>
      <c r="S64" s="1"/>
      <c r="T64" s="1"/>
      <c r="U64" s="1"/>
      <c r="V64" s="1"/>
      <c r="W64" s="1"/>
      <c r="X64" s="88"/>
    </row>
    <row r="65" spans="1:24" ht="12.75">
      <c r="A65" s="2"/>
      <c r="B65" s="1"/>
      <c r="C65" s="1"/>
      <c r="D65" s="1"/>
      <c r="E65" s="1"/>
      <c r="F65" s="135"/>
      <c r="G65" s="136"/>
      <c r="H65" s="1"/>
      <c r="I65" s="135"/>
      <c r="J65" s="113"/>
      <c r="K65" s="113"/>
      <c r="L65" s="113"/>
      <c r="M65" s="113"/>
      <c r="N65" s="247" t="s">
        <v>32</v>
      </c>
      <c r="O65" s="140"/>
      <c r="P65" s="4"/>
      <c r="Q65" s="4"/>
      <c r="R65" s="4"/>
      <c r="S65" s="1"/>
      <c r="T65" s="1"/>
      <c r="U65" s="1"/>
      <c r="V65" s="1"/>
      <c r="W65" s="1"/>
      <c r="X65" s="88"/>
    </row>
    <row r="66" spans="1:24" ht="13.5" thickBot="1">
      <c r="A66" s="2"/>
      <c r="B66" s="1"/>
      <c r="C66" s="1"/>
      <c r="D66" s="1"/>
      <c r="E66" s="1"/>
      <c r="F66" s="135"/>
      <c r="G66" s="136"/>
      <c r="H66" s="1"/>
      <c r="I66" s="135"/>
      <c r="J66" s="113"/>
      <c r="K66" s="113"/>
      <c r="L66" s="113"/>
      <c r="M66" s="113"/>
      <c r="N66" s="247"/>
      <c r="O66" s="136"/>
      <c r="P66" s="1"/>
      <c r="Q66" s="1"/>
      <c r="R66" s="1"/>
      <c r="S66" s="1"/>
      <c r="T66" s="1"/>
      <c r="U66" s="1"/>
      <c r="V66" s="1"/>
      <c r="W66" s="1"/>
      <c r="X66" s="88"/>
    </row>
    <row r="67" spans="1:24" ht="13.5" thickBot="1">
      <c r="A67" s="2"/>
      <c r="B67" s="1"/>
      <c r="C67" s="1"/>
      <c r="D67" s="1"/>
      <c r="E67" s="1"/>
      <c r="F67" s="135"/>
      <c r="G67" s="136"/>
      <c r="H67" s="1"/>
      <c r="I67" s="135"/>
      <c r="J67" s="113"/>
      <c r="K67" s="113"/>
      <c r="L67" s="113"/>
      <c r="M67" s="113"/>
      <c r="N67" s="113"/>
      <c r="O67" s="136"/>
      <c r="P67" s="1"/>
      <c r="Q67" s="1"/>
      <c r="R67" s="1"/>
      <c r="S67" s="245">
        <f>S24</f>
        <v>83.34375</v>
      </c>
      <c r="T67" s="246"/>
      <c r="U67" s="94" t="s">
        <v>43</v>
      </c>
      <c r="V67" s="1"/>
      <c r="W67" s="1"/>
      <c r="X67" s="88"/>
    </row>
    <row r="68" spans="1:24" ht="12.75">
      <c r="A68" s="2"/>
      <c r="B68" s="1"/>
      <c r="C68" s="1"/>
      <c r="D68" s="1"/>
      <c r="E68" s="1"/>
      <c r="F68" s="135"/>
      <c r="G68" s="136"/>
      <c r="H68" s="1"/>
      <c r="I68" s="135"/>
      <c r="J68" s="113"/>
      <c r="K68" s="113"/>
      <c r="L68" s="113"/>
      <c r="M68" s="113"/>
      <c r="N68" s="113"/>
      <c r="O68" s="136"/>
      <c r="P68" s="1"/>
      <c r="Q68" s="1"/>
      <c r="R68" s="1"/>
      <c r="S68" s="1"/>
      <c r="T68" s="1"/>
      <c r="U68" s="1"/>
      <c r="V68" s="1"/>
      <c r="W68" s="1"/>
      <c r="X68" s="88"/>
    </row>
    <row r="69" spans="1:24" ht="12.75">
      <c r="A69" s="2"/>
      <c r="B69" s="1"/>
      <c r="C69" s="1"/>
      <c r="D69" s="1"/>
      <c r="E69" s="1"/>
      <c r="F69" s="135"/>
      <c r="G69" s="136"/>
      <c r="H69" s="1"/>
      <c r="I69" s="135"/>
      <c r="J69" s="113"/>
      <c r="K69" s="113"/>
      <c r="L69" s="113"/>
      <c r="M69" s="113"/>
      <c r="N69" s="113"/>
      <c r="O69" s="136"/>
      <c r="P69" s="1"/>
      <c r="Q69" s="1"/>
      <c r="R69" s="1"/>
      <c r="S69" s="1"/>
      <c r="T69" s="1"/>
      <c r="U69" s="1"/>
      <c r="V69" s="1"/>
      <c r="W69" s="1"/>
      <c r="X69" s="88"/>
    </row>
    <row r="70" spans="1:24" ht="12.75">
      <c r="A70" s="2"/>
      <c r="B70" s="1"/>
      <c r="C70" s="1"/>
      <c r="D70" s="1"/>
      <c r="E70" s="1"/>
      <c r="F70" s="135"/>
      <c r="G70" s="136"/>
      <c r="H70" s="1"/>
      <c r="I70" s="135"/>
      <c r="J70" s="113"/>
      <c r="K70" s="113"/>
      <c r="L70" s="113"/>
      <c r="M70" s="113"/>
      <c r="N70" s="113"/>
      <c r="O70" s="136"/>
      <c r="P70" s="1"/>
      <c r="Q70" s="1"/>
      <c r="R70" s="1"/>
      <c r="S70" s="1"/>
      <c r="T70" s="1"/>
      <c r="U70" s="1"/>
      <c r="V70" s="1"/>
      <c r="W70" s="1"/>
      <c r="X70" s="88"/>
    </row>
    <row r="71" spans="1:24" ht="12.75">
      <c r="A71" s="2"/>
      <c r="B71" s="1"/>
      <c r="C71" s="1"/>
      <c r="D71" s="1"/>
      <c r="E71" s="1"/>
      <c r="F71" s="135"/>
      <c r="G71" s="136"/>
      <c r="H71" s="1"/>
      <c r="I71" s="135"/>
      <c r="J71" s="113"/>
      <c r="K71" s="113"/>
      <c r="L71" s="113"/>
      <c r="M71" s="113"/>
      <c r="N71" s="113"/>
      <c r="O71" s="136"/>
      <c r="P71" s="1"/>
      <c r="Q71" s="1"/>
      <c r="R71" s="1"/>
      <c r="S71" s="1"/>
      <c r="T71" s="1"/>
      <c r="U71" s="1"/>
      <c r="V71" s="1"/>
      <c r="W71" s="1"/>
      <c r="X71" s="88"/>
    </row>
    <row r="72" spans="1:24" ht="12.75">
      <c r="A72" s="2"/>
      <c r="B72" s="1"/>
      <c r="C72" s="1"/>
      <c r="D72" s="1"/>
      <c r="E72" s="1"/>
      <c r="F72" s="135"/>
      <c r="G72" s="136"/>
      <c r="H72" s="1"/>
      <c r="I72" s="135"/>
      <c r="J72" s="113"/>
      <c r="K72" s="113"/>
      <c r="L72" s="113"/>
      <c r="M72" s="113"/>
      <c r="N72" s="113"/>
      <c r="O72" s="136"/>
      <c r="P72" s="1"/>
      <c r="Q72" s="1"/>
      <c r="R72" s="1"/>
      <c r="S72" s="1"/>
      <c r="T72" s="1"/>
      <c r="U72" s="1"/>
      <c r="V72" s="1"/>
      <c r="W72" s="1"/>
      <c r="X72" s="88"/>
    </row>
    <row r="73" spans="1:24" ht="12.75">
      <c r="A73" s="2"/>
      <c r="B73" s="1"/>
      <c r="C73" s="1"/>
      <c r="D73" s="1"/>
      <c r="E73" s="1"/>
      <c r="F73" s="135"/>
      <c r="G73" s="136"/>
      <c r="H73" s="1"/>
      <c r="I73" s="135"/>
      <c r="J73" s="113"/>
      <c r="K73" s="113"/>
      <c r="L73" s="113"/>
      <c r="M73" s="113"/>
      <c r="N73" s="113"/>
      <c r="O73" s="136"/>
      <c r="P73" s="1"/>
      <c r="Q73" s="1"/>
      <c r="R73" s="1"/>
      <c r="S73" s="1"/>
      <c r="T73" s="1"/>
      <c r="U73" s="1"/>
      <c r="V73" s="1"/>
      <c r="W73" s="1"/>
      <c r="X73" s="88"/>
    </row>
    <row r="74" spans="1:24" ht="12.75">
      <c r="A74" s="2"/>
      <c r="B74" s="1"/>
      <c r="C74" s="1"/>
      <c r="D74" s="1"/>
      <c r="E74" s="1"/>
      <c r="F74" s="135"/>
      <c r="G74" s="136"/>
      <c r="H74" s="1"/>
      <c r="I74" s="135"/>
      <c r="J74" s="113"/>
      <c r="K74" s="113"/>
      <c r="L74" s="113"/>
      <c r="M74" s="113"/>
      <c r="N74" s="113"/>
      <c r="O74" s="136"/>
      <c r="P74" s="1"/>
      <c r="Q74" s="1"/>
      <c r="R74" s="1"/>
      <c r="S74" s="1"/>
      <c r="T74" s="1"/>
      <c r="U74" s="1"/>
      <c r="V74" s="1"/>
      <c r="W74" s="1"/>
      <c r="X74" s="88"/>
    </row>
    <row r="75" spans="1:24" ht="13.5" thickBot="1">
      <c r="A75" s="2"/>
      <c r="B75" s="1"/>
      <c r="C75" s="1"/>
      <c r="D75" s="1"/>
      <c r="E75" s="1"/>
      <c r="F75" s="135"/>
      <c r="G75" s="136"/>
      <c r="H75" s="1"/>
      <c r="I75" s="143"/>
      <c r="J75" s="122"/>
      <c r="K75" s="122"/>
      <c r="L75" s="122"/>
      <c r="M75" s="113"/>
      <c r="N75" s="113"/>
      <c r="O75" s="136"/>
      <c r="P75" s="1"/>
      <c r="Q75" s="1"/>
      <c r="R75" s="1"/>
      <c r="S75" s="1"/>
      <c r="T75" s="1"/>
      <c r="U75" s="1"/>
      <c r="V75" s="1"/>
      <c r="W75" s="1"/>
      <c r="X75" s="88"/>
    </row>
    <row r="76" spans="1:24" ht="12.75">
      <c r="A76" s="2"/>
      <c r="B76" s="4"/>
      <c r="C76" s="1"/>
      <c r="D76" s="1"/>
      <c r="E76" s="1"/>
      <c r="F76" s="135"/>
      <c r="G76" s="145"/>
      <c r="H76" s="1"/>
      <c r="I76" s="135"/>
      <c r="J76" s="113"/>
      <c r="K76" s="113"/>
      <c r="L76" s="113"/>
      <c r="M76" s="113"/>
      <c r="N76" s="113"/>
      <c r="O76" s="136"/>
      <c r="P76" s="1"/>
      <c r="Q76" s="1"/>
      <c r="R76" s="1"/>
      <c r="S76" s="1"/>
      <c r="T76" s="1"/>
      <c r="U76" s="1"/>
      <c r="V76" s="1"/>
      <c r="W76" s="1"/>
      <c r="X76" s="88"/>
    </row>
    <row r="77" spans="1:24" ht="13.5" thickBot="1">
      <c r="A77" s="100"/>
      <c r="B77" s="3"/>
      <c r="C77" s="3"/>
      <c r="D77" s="3"/>
      <c r="E77" s="1"/>
      <c r="F77" s="135"/>
      <c r="G77" s="146"/>
      <c r="H77" s="1"/>
      <c r="I77" s="135"/>
      <c r="J77" s="113"/>
      <c r="K77" s="113"/>
      <c r="L77" s="113"/>
      <c r="M77" s="113"/>
      <c r="N77" s="113"/>
      <c r="O77" s="136"/>
      <c r="P77" s="1"/>
      <c r="Q77" s="1"/>
      <c r="R77" s="1"/>
      <c r="S77" s="1"/>
      <c r="T77" s="1"/>
      <c r="U77" s="1"/>
      <c r="V77" s="1"/>
      <c r="W77" s="1"/>
      <c r="X77" s="88"/>
    </row>
    <row r="78" spans="1:24" ht="12.75">
      <c r="A78" s="2"/>
      <c r="B78" s="1"/>
      <c r="C78" s="1"/>
      <c r="D78" s="1"/>
      <c r="E78" s="1"/>
      <c r="F78" s="135"/>
      <c r="G78" s="136"/>
      <c r="H78" s="1"/>
      <c r="I78" s="135"/>
      <c r="J78" s="113"/>
      <c r="K78" s="113"/>
      <c r="L78" s="113"/>
      <c r="M78" s="113"/>
      <c r="N78" s="113"/>
      <c r="O78" s="136"/>
      <c r="P78" s="1"/>
      <c r="Q78" s="1"/>
      <c r="R78" s="1"/>
      <c r="S78" s="1"/>
      <c r="T78" s="1"/>
      <c r="U78" s="1"/>
      <c r="V78" s="1"/>
      <c r="W78" s="1"/>
      <c r="X78" s="88"/>
    </row>
    <row r="79" spans="1:24" ht="13.5" thickBot="1">
      <c r="A79" s="2"/>
      <c r="B79" s="1"/>
      <c r="C79" s="1"/>
      <c r="D79" s="1"/>
      <c r="E79" s="1"/>
      <c r="F79" s="137"/>
      <c r="G79" s="138"/>
      <c r="H79" s="1"/>
      <c r="I79" s="137"/>
      <c r="J79" s="141"/>
      <c r="K79" s="141"/>
      <c r="L79" s="141"/>
      <c r="M79" s="141"/>
      <c r="N79" s="141"/>
      <c r="O79" s="138"/>
      <c r="P79" s="1"/>
      <c r="Q79" s="4"/>
      <c r="R79" s="4"/>
      <c r="S79" s="4"/>
      <c r="T79" s="4"/>
      <c r="U79" s="1"/>
      <c r="V79" s="1"/>
      <c r="W79" s="1"/>
      <c r="X79" s="88"/>
    </row>
    <row r="80" spans="1:24" ht="12.75">
      <c r="A80" s="2"/>
      <c r="B80" s="1"/>
      <c r="C80" s="1"/>
      <c r="D80" s="1"/>
      <c r="E80" s="1"/>
      <c r="F80" s="1"/>
      <c r="G80" s="1"/>
      <c r="H80" s="1"/>
      <c r="I80" s="1"/>
      <c r="J80" s="1"/>
      <c r="K80" s="1"/>
      <c r="L80" s="1"/>
      <c r="M80" s="1"/>
      <c r="N80" s="1"/>
      <c r="O80" s="1"/>
      <c r="P80" s="1"/>
      <c r="Q80" s="1"/>
      <c r="R80" s="1"/>
      <c r="S80" s="1"/>
      <c r="T80" s="1"/>
      <c r="U80" s="1"/>
      <c r="V80" s="1"/>
      <c r="W80" s="1"/>
      <c r="X80" s="88"/>
    </row>
    <row r="81" spans="1:24" ht="12.75">
      <c r="A81" s="2"/>
      <c r="B81" s="1"/>
      <c r="C81" s="1"/>
      <c r="D81" s="1"/>
      <c r="E81" s="1"/>
      <c r="F81" s="1"/>
      <c r="G81" s="1"/>
      <c r="H81" s="1"/>
      <c r="I81" s="242" t="s">
        <v>44</v>
      </c>
      <c r="J81" s="242"/>
      <c r="K81" s="242"/>
      <c r="L81" s="236">
        <v>4.5</v>
      </c>
      <c r="M81" s="237"/>
      <c r="N81" s="1"/>
      <c r="O81" s="1"/>
      <c r="P81" s="1"/>
      <c r="Q81" s="1"/>
      <c r="R81" s="1"/>
      <c r="S81" s="1"/>
      <c r="T81" s="1"/>
      <c r="U81" s="1"/>
      <c r="V81" s="1"/>
      <c r="W81" s="1"/>
      <c r="X81" s="88"/>
    </row>
    <row r="82" spans="1:24" ht="12.75">
      <c r="A82" s="2"/>
      <c r="B82" s="1"/>
      <c r="C82" s="1"/>
      <c r="D82" s="1"/>
      <c r="E82" s="1"/>
      <c r="F82" s="1"/>
      <c r="G82" s="1"/>
      <c r="H82" s="1"/>
      <c r="I82" s="1"/>
      <c r="J82" s="240" t="s">
        <v>15</v>
      </c>
      <c r="K82" s="240"/>
      <c r="L82" s="241" t="s">
        <v>25</v>
      </c>
      <c r="M82" s="241"/>
      <c r="N82" s="1"/>
      <c r="O82" s="1"/>
      <c r="P82" s="1"/>
      <c r="Q82" s="1"/>
      <c r="R82" s="1"/>
      <c r="S82" s="1"/>
      <c r="T82" s="1"/>
      <c r="U82" s="1"/>
      <c r="V82" s="1"/>
      <c r="W82" s="1"/>
      <c r="X82" s="88"/>
    </row>
    <row r="83" spans="1:24" ht="12.75">
      <c r="A83" s="2"/>
      <c r="B83" s="1"/>
      <c r="C83" s="1"/>
      <c r="D83" s="1"/>
      <c r="E83" s="1"/>
      <c r="F83" s="1"/>
      <c r="G83" s="1"/>
      <c r="H83" s="1"/>
      <c r="I83" s="1"/>
      <c r="J83" s="240" t="s">
        <v>16</v>
      </c>
      <c r="K83" s="240"/>
      <c r="L83" s="238">
        <v>0.18</v>
      </c>
      <c r="M83" s="238"/>
      <c r="N83" s="1"/>
      <c r="O83" s="1"/>
      <c r="P83" s="1"/>
      <c r="Q83" s="1"/>
      <c r="R83" s="1"/>
      <c r="S83" s="1"/>
      <c r="T83" s="1"/>
      <c r="U83" s="1"/>
      <c r="V83" s="1"/>
      <c r="W83" s="1"/>
      <c r="X83" s="88"/>
    </row>
    <row r="84" spans="1:24" ht="12.75">
      <c r="A84" s="2"/>
      <c r="B84" s="1"/>
      <c r="C84" s="1"/>
      <c r="D84" s="1"/>
      <c r="E84" s="1"/>
      <c r="F84" s="1"/>
      <c r="G84" s="1"/>
      <c r="H84" s="1"/>
      <c r="I84" s="1"/>
      <c r="J84" s="240" t="s">
        <v>17</v>
      </c>
      <c r="K84" s="240"/>
      <c r="L84" s="239">
        <v>0.25</v>
      </c>
      <c r="M84" s="239"/>
      <c r="N84" s="1"/>
      <c r="O84" s="1"/>
      <c r="P84" s="1"/>
      <c r="Q84" s="1"/>
      <c r="R84" s="1"/>
      <c r="S84" s="1"/>
      <c r="T84" s="1"/>
      <c r="U84" s="1"/>
      <c r="V84" s="1"/>
      <c r="W84" s="1"/>
      <c r="X84" s="88"/>
    </row>
    <row r="85" spans="1:24" ht="12.75">
      <c r="A85" s="2"/>
      <c r="B85" s="1"/>
      <c r="C85" s="1"/>
      <c r="D85" s="1"/>
      <c r="E85" s="1"/>
      <c r="F85" s="1"/>
      <c r="G85" s="1"/>
      <c r="H85" s="1"/>
      <c r="I85" s="1"/>
      <c r="J85" s="240" t="s">
        <v>35</v>
      </c>
      <c r="K85" s="240"/>
      <c r="L85" s="250" t="s">
        <v>36</v>
      </c>
      <c r="M85" s="250"/>
      <c r="N85" s="1"/>
      <c r="O85" s="1"/>
      <c r="P85" s="1"/>
      <c r="Q85" s="1"/>
      <c r="R85" s="1"/>
      <c r="S85" s="1"/>
      <c r="T85" s="1"/>
      <c r="U85" s="1"/>
      <c r="V85" s="1"/>
      <c r="W85" s="1"/>
      <c r="X85" s="88"/>
    </row>
    <row r="86" spans="1:24" ht="13.5" thickBot="1">
      <c r="A86" s="95"/>
      <c r="B86" s="96"/>
      <c r="C86" s="96"/>
      <c r="D86" s="96"/>
      <c r="E86" s="96"/>
      <c r="F86" s="96"/>
      <c r="G86" s="96"/>
      <c r="H86" s="96"/>
      <c r="I86" s="96"/>
      <c r="J86" s="96"/>
      <c r="K86" s="96"/>
      <c r="L86" s="96"/>
      <c r="M86" s="96"/>
      <c r="N86" s="96"/>
      <c r="O86" s="96"/>
      <c r="P86" s="96"/>
      <c r="Q86" s="96"/>
      <c r="R86" s="96"/>
      <c r="S86" s="96"/>
      <c r="T86" s="96"/>
      <c r="U86" s="96"/>
      <c r="V86" s="96"/>
      <c r="W86" s="96"/>
      <c r="X86" s="97"/>
    </row>
  </sheetData>
  <sheetProtection password="E5C0" sheet="1" objects="1" scenarios="1"/>
  <mergeCells count="44">
    <mergeCell ref="J84:K84"/>
    <mergeCell ref="L84:M84"/>
    <mergeCell ref="J85:K85"/>
    <mergeCell ref="L85:M85"/>
    <mergeCell ref="J82:K82"/>
    <mergeCell ref="L82:M82"/>
    <mergeCell ref="J83:K83"/>
    <mergeCell ref="L83:M83"/>
    <mergeCell ref="N65:N66"/>
    <mergeCell ref="S67:T67"/>
    <mergeCell ref="I81:K81"/>
    <mergeCell ref="L81:M81"/>
    <mergeCell ref="C50:D50"/>
    <mergeCell ref="I50:J50"/>
    <mergeCell ref="Q57:R57"/>
    <mergeCell ref="A62:B62"/>
    <mergeCell ref="K62:L62"/>
    <mergeCell ref="I45:O45"/>
    <mergeCell ref="R45:S45"/>
    <mergeCell ref="L46:M47"/>
    <mergeCell ref="R46:S46"/>
    <mergeCell ref="R47:S47"/>
    <mergeCell ref="I2:O2"/>
    <mergeCell ref="C7:D7"/>
    <mergeCell ref="I7:J7"/>
    <mergeCell ref="Q14:R14"/>
    <mergeCell ref="L3:M4"/>
    <mergeCell ref="R3:S3"/>
    <mergeCell ref="R4:S4"/>
    <mergeCell ref="R2:S2"/>
    <mergeCell ref="L41:M41"/>
    <mergeCell ref="J42:K42"/>
    <mergeCell ref="L42:M42"/>
    <mergeCell ref="J39:K39"/>
    <mergeCell ref="J40:K40"/>
    <mergeCell ref="J41:K41"/>
    <mergeCell ref="L39:M39"/>
    <mergeCell ref="L40:M40"/>
    <mergeCell ref="A19:B19"/>
    <mergeCell ref="N22:N23"/>
    <mergeCell ref="S24:T24"/>
    <mergeCell ref="K19:L19"/>
    <mergeCell ref="I38:K38"/>
    <mergeCell ref="L38:M38"/>
  </mergeCells>
  <printOptions/>
  <pageMargins left="0.75" right="0.75" top="1" bottom="1" header="0.5" footer="0.5"/>
  <pageSetup fitToHeight="1" fitToWidth="1" horizontalDpi="600" verticalDpi="600" orientation="landscape" scale="85" r:id="rId2"/>
  <drawing r:id="rId1"/>
</worksheet>
</file>

<file path=xl/worksheets/sheet9.xml><?xml version="1.0" encoding="utf-8"?>
<worksheet xmlns="http://schemas.openxmlformats.org/spreadsheetml/2006/main" xmlns:r="http://schemas.openxmlformats.org/officeDocument/2006/relationships">
  <sheetPr>
    <tabColor indexed="29"/>
    <pageSetUpPr fitToPage="1"/>
  </sheetPr>
  <dimension ref="A1:AC86"/>
  <sheetViews>
    <sheetView showGridLines="0" zoomScalePageLayoutView="0" workbookViewId="0" topLeftCell="A1">
      <selection activeCell="AB20" sqref="AB20"/>
    </sheetView>
  </sheetViews>
  <sheetFormatPr defaultColWidth="9.140625" defaultRowHeight="12.75"/>
  <cols>
    <col min="1" max="1" width="5.00390625" style="0" customWidth="1"/>
    <col min="2" max="4" width="4.8515625" style="0" customWidth="1"/>
    <col min="5" max="5" width="4.57421875" style="0" customWidth="1"/>
    <col min="6" max="6" width="4.7109375" style="0" customWidth="1"/>
    <col min="7" max="8" width="0.71875" style="0" customWidth="1"/>
    <col min="9" max="9" width="2.00390625" style="0" customWidth="1"/>
    <col min="10" max="10" width="0.85546875" style="0" customWidth="1"/>
    <col min="11" max="11" width="4.7109375" style="0" customWidth="1"/>
    <col min="12" max="12" width="4.28125" style="0" customWidth="1"/>
    <col min="13" max="13" width="5.00390625" style="0" customWidth="1"/>
    <col min="14" max="14" width="4.8515625" style="0" customWidth="1"/>
    <col min="15" max="15" width="5.140625" style="0" customWidth="1"/>
    <col min="16" max="16" width="4.421875" style="0" customWidth="1"/>
    <col min="17" max="19" width="3.421875" style="0" customWidth="1"/>
    <col min="20" max="20" width="0.71875" style="0" customWidth="1"/>
    <col min="21" max="21" width="4.00390625" style="0" customWidth="1"/>
    <col min="22" max="22" width="4.57421875" style="0" customWidth="1"/>
    <col min="23" max="23" width="5.140625" style="0" customWidth="1"/>
    <col min="24" max="24" width="4.7109375" style="0" customWidth="1"/>
  </cols>
  <sheetData>
    <row r="1" spans="1:29" ht="13.5" thickBo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7"/>
    </row>
    <row r="2" spans="1:29" ht="15.75" customHeight="1" thickBot="1">
      <c r="A2" s="2"/>
      <c r="B2" s="1"/>
      <c r="C2" s="1"/>
      <c r="D2" s="1"/>
      <c r="E2" s="1"/>
      <c r="F2" s="1"/>
      <c r="G2" s="1"/>
      <c r="H2" s="1"/>
      <c r="I2" s="1"/>
      <c r="J2" s="1"/>
      <c r="K2" s="248">
        <v>345</v>
      </c>
      <c r="L2" s="248"/>
      <c r="M2" s="248"/>
      <c r="N2" s="248"/>
      <c r="O2" s="248"/>
      <c r="P2" s="248"/>
      <c r="Q2" s="248"/>
      <c r="R2" s="248"/>
      <c r="S2" s="248"/>
      <c r="T2" s="1"/>
      <c r="U2" s="1"/>
      <c r="V2" s="1"/>
      <c r="W2" s="259">
        <f>'Config.'!$D$12</f>
        <v>36</v>
      </c>
      <c r="X2" s="246"/>
      <c r="Y2" s="101" t="s">
        <v>85</v>
      </c>
      <c r="Z2" s="1"/>
      <c r="AA2" s="98">
        <f>'Config.'!$D$12+1.25</f>
        <v>37.25</v>
      </c>
      <c r="AB2" s="101" t="s">
        <v>83</v>
      </c>
      <c r="AC2" s="88"/>
    </row>
    <row r="3" spans="1:29" ht="13.5" thickBot="1">
      <c r="A3" s="2"/>
      <c r="B3" s="1"/>
      <c r="C3" s="1"/>
      <c r="D3" s="1"/>
      <c r="E3" s="1"/>
      <c r="F3" s="1"/>
      <c r="G3" s="1"/>
      <c r="H3" s="1"/>
      <c r="I3" s="1"/>
      <c r="J3" s="1"/>
      <c r="K3" s="105"/>
      <c r="L3" s="89"/>
      <c r="M3" s="89"/>
      <c r="N3" s="255">
        <f>'Config.'!D12-0.1875</f>
        <v>35.8125</v>
      </c>
      <c r="O3" s="256"/>
      <c r="P3" s="90"/>
      <c r="Q3" s="90"/>
      <c r="R3" s="89"/>
      <c r="S3" s="10"/>
      <c r="T3" s="1"/>
      <c r="U3" s="1"/>
      <c r="V3" s="1"/>
      <c r="W3" s="249">
        <f>'Config.'!$D$13</f>
        <v>84.1875</v>
      </c>
      <c r="X3" s="246"/>
      <c r="Y3" s="91" t="s">
        <v>82</v>
      </c>
      <c r="Z3" s="1"/>
      <c r="AA3" s="98">
        <f>W3+13/16</f>
        <v>85</v>
      </c>
      <c r="AB3" s="101" t="s">
        <v>84</v>
      </c>
      <c r="AC3" s="88"/>
    </row>
    <row r="4" spans="1:29" ht="13.5" thickBot="1">
      <c r="A4" s="2"/>
      <c r="B4" s="1"/>
      <c r="C4" s="1"/>
      <c r="D4" s="1"/>
      <c r="E4" s="1"/>
      <c r="F4" s="1"/>
      <c r="G4" s="1"/>
      <c r="H4" s="1"/>
      <c r="I4" s="1"/>
      <c r="J4" s="1"/>
      <c r="K4" s="105"/>
      <c r="L4" s="89"/>
      <c r="M4" s="89"/>
      <c r="N4" s="257"/>
      <c r="O4" s="258"/>
      <c r="P4" s="90"/>
      <c r="Q4" s="90"/>
      <c r="R4" s="89"/>
      <c r="S4" s="10"/>
      <c r="T4" s="1"/>
      <c r="U4" s="1"/>
      <c r="V4" s="1"/>
      <c r="W4" s="249">
        <f>'Config.'!$D$14</f>
        <v>0.75</v>
      </c>
      <c r="X4" s="246"/>
      <c r="Y4" s="91" t="s">
        <v>81</v>
      </c>
      <c r="Z4" s="1"/>
      <c r="AC4" s="88"/>
    </row>
    <row r="5" spans="1:29" ht="3.75" customHeight="1" thickBot="1">
      <c r="A5" s="2"/>
      <c r="B5" s="1"/>
      <c r="C5" s="1"/>
      <c r="D5" s="1"/>
      <c r="E5" s="1"/>
      <c r="F5" s="1"/>
      <c r="G5" s="1"/>
      <c r="H5" s="1"/>
      <c r="I5" s="1"/>
      <c r="J5" s="1"/>
      <c r="K5" s="1"/>
      <c r="L5" s="1"/>
      <c r="M5" s="1"/>
      <c r="N5" s="1"/>
      <c r="O5" s="1"/>
      <c r="P5" s="1"/>
      <c r="Q5" s="1"/>
      <c r="R5" s="1"/>
      <c r="S5" s="1"/>
      <c r="T5" s="1"/>
      <c r="U5" s="1"/>
      <c r="V5" s="1"/>
      <c r="W5" s="1"/>
      <c r="X5" s="1"/>
      <c r="Y5" s="1"/>
      <c r="Z5" s="1"/>
      <c r="AA5" s="1"/>
      <c r="AB5" s="1"/>
      <c r="AC5" s="88"/>
    </row>
    <row r="6" spans="1:29" ht="14.25" thickBot="1" thickTop="1">
      <c r="A6" s="100"/>
      <c r="B6" s="3"/>
      <c r="C6" s="3"/>
      <c r="D6" s="3"/>
      <c r="E6" s="3"/>
      <c r="F6" s="3"/>
      <c r="G6" s="1"/>
      <c r="H6" s="114"/>
      <c r="I6" s="116"/>
      <c r="J6" s="1"/>
      <c r="K6" s="114"/>
      <c r="L6" s="115"/>
      <c r="M6" s="115"/>
      <c r="N6" s="115"/>
      <c r="O6" s="115"/>
      <c r="P6" s="115"/>
      <c r="Q6" s="115"/>
      <c r="R6" s="115"/>
      <c r="S6" s="116"/>
      <c r="T6" s="1"/>
      <c r="U6" s="3"/>
      <c r="V6" s="3"/>
      <c r="W6" s="3"/>
      <c r="X6" s="3"/>
      <c r="Y6" s="1"/>
      <c r="Z6" s="1"/>
      <c r="AA6" s="1"/>
      <c r="AB6" s="1"/>
      <c r="AC6" s="88"/>
    </row>
    <row r="7" spans="1:29" ht="13.5" thickBot="1">
      <c r="A7" s="2"/>
      <c r="B7" s="1"/>
      <c r="C7" s="1"/>
      <c r="D7" s="1"/>
      <c r="E7" s="251">
        <f>'Config.'!M31</f>
        <v>10.5</v>
      </c>
      <c r="F7" s="252"/>
      <c r="G7" s="1"/>
      <c r="H7" s="118"/>
      <c r="I7" s="117"/>
      <c r="J7" s="1"/>
      <c r="K7" s="274">
        <f>'Config.'!AF31</f>
        <v>8.25</v>
      </c>
      <c r="L7" s="273"/>
      <c r="M7" s="113"/>
      <c r="N7" s="113"/>
      <c r="O7" s="113"/>
      <c r="P7" s="113"/>
      <c r="Q7" s="113"/>
      <c r="R7" s="113"/>
      <c r="S7" s="117"/>
      <c r="T7" s="1"/>
      <c r="U7" s="1"/>
      <c r="V7" s="1"/>
      <c r="W7" s="1"/>
      <c r="X7" s="1"/>
      <c r="Y7" s="1"/>
      <c r="Z7" s="1"/>
      <c r="AA7" s="1"/>
      <c r="AB7" s="1"/>
      <c r="AC7" s="88"/>
    </row>
    <row r="8" spans="1:29" ht="13.5" thickBot="1">
      <c r="A8" s="2"/>
      <c r="B8" s="1"/>
      <c r="C8" s="1"/>
      <c r="D8" s="1"/>
      <c r="E8" s="92"/>
      <c r="F8" s="92"/>
      <c r="G8" s="1"/>
      <c r="H8" s="118"/>
      <c r="I8" s="117"/>
      <c r="J8" s="1"/>
      <c r="K8" s="118"/>
      <c r="L8" s="113"/>
      <c r="M8" s="113"/>
      <c r="N8" s="113"/>
      <c r="O8" s="113"/>
      <c r="P8" s="113"/>
      <c r="Q8" s="113"/>
      <c r="R8" s="113"/>
      <c r="S8" s="117"/>
      <c r="T8" s="1"/>
      <c r="U8" s="1"/>
      <c r="V8" s="1"/>
      <c r="W8" s="1"/>
      <c r="X8" s="1"/>
      <c r="Y8" s="1"/>
      <c r="Z8" s="1"/>
      <c r="AA8" s="1"/>
      <c r="AB8" s="1"/>
      <c r="AC8" s="88"/>
    </row>
    <row r="9" spans="1:29" ht="12.75">
      <c r="A9" s="2"/>
      <c r="B9" s="1"/>
      <c r="C9" s="1"/>
      <c r="D9" s="1"/>
      <c r="E9" s="4"/>
      <c r="F9" s="1"/>
      <c r="G9" s="1"/>
      <c r="H9" s="118"/>
      <c r="I9" s="81"/>
      <c r="J9" s="1"/>
      <c r="K9" s="119"/>
      <c r="L9" s="120"/>
      <c r="M9" s="113"/>
      <c r="N9" s="113"/>
      <c r="O9" s="113"/>
      <c r="P9" s="113"/>
      <c r="Q9" s="113"/>
      <c r="R9" s="113"/>
      <c r="S9" s="117"/>
      <c r="T9" s="1"/>
      <c r="U9" s="1"/>
      <c r="V9" s="1"/>
      <c r="W9" s="1"/>
      <c r="X9" s="1"/>
      <c r="Y9" s="1"/>
      <c r="Z9" s="1"/>
      <c r="AA9" s="1"/>
      <c r="AB9" s="1"/>
      <c r="AC9" s="88"/>
    </row>
    <row r="10" spans="1:29" ht="13.5" thickBot="1">
      <c r="A10" s="2"/>
      <c r="B10" s="1"/>
      <c r="C10" s="1"/>
      <c r="D10" s="1"/>
      <c r="E10" s="3"/>
      <c r="F10" s="3"/>
      <c r="G10" s="1"/>
      <c r="H10" s="118"/>
      <c r="I10" s="111"/>
      <c r="J10" s="1"/>
      <c r="K10" s="118"/>
      <c r="L10" s="113"/>
      <c r="M10" s="113"/>
      <c r="N10" s="113"/>
      <c r="O10" s="113"/>
      <c r="P10" s="113"/>
      <c r="Q10" s="113"/>
      <c r="R10" s="113"/>
      <c r="S10" s="117"/>
      <c r="T10" s="1"/>
      <c r="U10" s="1"/>
      <c r="V10" s="1"/>
      <c r="W10" s="1"/>
      <c r="X10" s="1"/>
      <c r="Y10" s="1"/>
      <c r="Z10" s="1"/>
      <c r="AA10" s="1"/>
      <c r="AB10" s="1"/>
      <c r="AC10" s="88"/>
    </row>
    <row r="11" spans="1:29" ht="12.75">
      <c r="A11" s="2"/>
      <c r="B11" s="1"/>
      <c r="C11" s="1"/>
      <c r="D11" s="1"/>
      <c r="E11" s="1"/>
      <c r="F11" s="1"/>
      <c r="G11" s="1"/>
      <c r="H11" s="118"/>
      <c r="I11" s="117"/>
      <c r="J11" s="1"/>
      <c r="K11" s="118"/>
      <c r="L11" s="113"/>
      <c r="M11" s="113"/>
      <c r="N11" s="113"/>
      <c r="O11" s="113"/>
      <c r="P11" s="113"/>
      <c r="Q11" s="113"/>
      <c r="R11" s="113"/>
      <c r="S11" s="117"/>
      <c r="T11" s="1"/>
      <c r="U11" s="1"/>
      <c r="V11" s="1"/>
      <c r="W11" s="1"/>
      <c r="X11" s="1"/>
      <c r="Y11" s="1"/>
      <c r="Z11" s="1"/>
      <c r="AA11" s="1"/>
      <c r="AB11" s="1"/>
      <c r="AC11" s="88"/>
    </row>
    <row r="12" spans="1:29" ht="12.75">
      <c r="A12" s="2"/>
      <c r="B12" s="1"/>
      <c r="C12" s="1"/>
      <c r="D12" s="1"/>
      <c r="E12" s="1"/>
      <c r="F12" s="1"/>
      <c r="G12" s="1"/>
      <c r="H12" s="118"/>
      <c r="I12" s="117"/>
      <c r="J12" s="1"/>
      <c r="K12" s="118"/>
      <c r="L12" s="113"/>
      <c r="M12" s="113"/>
      <c r="N12" s="113"/>
      <c r="O12" s="113"/>
      <c r="P12" s="113"/>
      <c r="Q12" s="113"/>
      <c r="R12" s="113"/>
      <c r="S12" s="117"/>
      <c r="T12" s="1"/>
      <c r="U12" s="1"/>
      <c r="V12" s="1"/>
      <c r="W12" s="1"/>
      <c r="X12" s="1"/>
      <c r="Y12" s="1"/>
      <c r="Z12" s="1"/>
      <c r="AA12" s="1"/>
      <c r="AB12" s="1"/>
      <c r="AC12" s="88"/>
    </row>
    <row r="13" spans="1:29" ht="13.5" thickBot="1">
      <c r="A13" s="2"/>
      <c r="B13" s="1"/>
      <c r="C13" s="1"/>
      <c r="D13" s="1"/>
      <c r="E13" s="1"/>
      <c r="F13" s="1"/>
      <c r="G13" s="1"/>
      <c r="H13" s="118"/>
      <c r="I13" s="117"/>
      <c r="J13" s="1"/>
      <c r="K13" s="118"/>
      <c r="L13" s="113"/>
      <c r="M13" s="113"/>
      <c r="N13" s="113"/>
      <c r="O13" s="113"/>
      <c r="P13" s="113"/>
      <c r="Q13" s="113"/>
      <c r="R13" s="113"/>
      <c r="S13" s="117"/>
      <c r="T13" s="1"/>
      <c r="U13" s="1"/>
      <c r="V13" s="1"/>
      <c r="W13" s="1"/>
      <c r="X13" s="1"/>
      <c r="Y13" s="1"/>
      <c r="Z13" s="1"/>
      <c r="AA13" s="1"/>
      <c r="AB13" s="1"/>
      <c r="AC13" s="88"/>
    </row>
    <row r="14" spans="1:29" ht="13.5" thickBot="1">
      <c r="A14" s="2"/>
      <c r="B14" s="1"/>
      <c r="C14" s="249">
        <f>'Config.'!N31</f>
        <v>42</v>
      </c>
      <c r="D14" s="246"/>
      <c r="E14" s="1"/>
      <c r="F14" s="1"/>
      <c r="G14" s="1"/>
      <c r="H14" s="118"/>
      <c r="I14" s="117"/>
      <c r="J14" s="1"/>
      <c r="K14" s="118"/>
      <c r="L14" s="113"/>
      <c r="M14" s="274">
        <f>'Config.'!AG31</f>
        <v>39.75</v>
      </c>
      <c r="N14" s="273"/>
      <c r="O14" s="113"/>
      <c r="P14" s="113"/>
      <c r="Q14" s="113"/>
      <c r="R14" s="113"/>
      <c r="S14" s="117"/>
      <c r="T14" s="1"/>
      <c r="U14" s="249">
        <f>'Config.'!U31</f>
        <v>44</v>
      </c>
      <c r="V14" s="246"/>
      <c r="W14" s="1"/>
      <c r="X14" s="1"/>
      <c r="Y14" s="1"/>
      <c r="Z14" s="1"/>
      <c r="AA14" s="1"/>
      <c r="AB14" s="1"/>
      <c r="AC14" s="88"/>
    </row>
    <row r="15" spans="1:29" ht="12.75">
      <c r="A15" s="2"/>
      <c r="B15" s="1"/>
      <c r="C15" s="1"/>
      <c r="D15" s="1"/>
      <c r="E15" s="1"/>
      <c r="F15" s="1"/>
      <c r="G15" s="1"/>
      <c r="H15" s="118"/>
      <c r="I15" s="117"/>
      <c r="J15" s="1"/>
      <c r="K15" s="118"/>
      <c r="L15" s="113"/>
      <c r="M15" s="113"/>
      <c r="N15" s="113"/>
      <c r="O15" s="113"/>
      <c r="P15" s="113"/>
      <c r="Q15" s="113"/>
      <c r="R15" s="113"/>
      <c r="S15" s="117"/>
      <c r="T15" s="1"/>
      <c r="U15" s="1"/>
      <c r="V15" s="1"/>
      <c r="W15" s="1"/>
      <c r="X15" s="1"/>
      <c r="Y15" s="1"/>
      <c r="Z15" s="1"/>
      <c r="AA15" s="1"/>
      <c r="AB15" s="1"/>
      <c r="AC15" s="88"/>
    </row>
    <row r="16" spans="1:29" ht="12.75">
      <c r="A16" s="2"/>
      <c r="B16" s="1"/>
      <c r="C16" s="1"/>
      <c r="D16" s="1"/>
      <c r="E16" s="1"/>
      <c r="F16" s="1"/>
      <c r="G16" s="1"/>
      <c r="H16" s="118"/>
      <c r="I16" s="117"/>
      <c r="J16" s="1"/>
      <c r="K16" s="118"/>
      <c r="L16" s="113"/>
      <c r="M16" s="113"/>
      <c r="N16" s="113"/>
      <c r="O16" s="113"/>
      <c r="P16" s="113"/>
      <c r="Q16" s="113"/>
      <c r="R16" s="113"/>
      <c r="S16" s="117"/>
      <c r="T16" s="1"/>
      <c r="U16" s="1"/>
      <c r="V16" s="1"/>
      <c r="W16" s="1"/>
      <c r="X16" s="1"/>
      <c r="Y16" s="1"/>
      <c r="Z16" s="1"/>
      <c r="AA16" s="1"/>
      <c r="AB16" s="1"/>
      <c r="AC16" s="88"/>
    </row>
    <row r="17" spans="1:29" ht="12.75">
      <c r="A17" s="2"/>
      <c r="B17" s="1"/>
      <c r="C17" s="1"/>
      <c r="D17" s="1"/>
      <c r="E17" s="1"/>
      <c r="F17" s="1"/>
      <c r="G17" s="1"/>
      <c r="H17" s="118"/>
      <c r="I17" s="117"/>
      <c r="J17" s="1"/>
      <c r="K17" s="118"/>
      <c r="L17" s="113"/>
      <c r="M17" s="113"/>
      <c r="N17" s="113"/>
      <c r="O17" s="113"/>
      <c r="P17" s="113"/>
      <c r="Q17" s="113"/>
      <c r="R17" s="113"/>
      <c r="S17" s="117"/>
      <c r="T17" s="1"/>
      <c r="U17" s="1"/>
      <c r="V17" s="1"/>
      <c r="W17" s="1"/>
      <c r="X17" s="1"/>
      <c r="Y17" s="1"/>
      <c r="Z17" s="1"/>
      <c r="AA17" s="1"/>
      <c r="AB17" s="1"/>
      <c r="AC17" s="88"/>
    </row>
    <row r="18" spans="1:29" ht="12.75">
      <c r="A18" s="2"/>
      <c r="B18" s="1"/>
      <c r="C18" s="1"/>
      <c r="D18" s="1"/>
      <c r="E18" s="1"/>
      <c r="F18" s="1"/>
      <c r="G18" s="1"/>
      <c r="H18" s="118"/>
      <c r="I18" s="117"/>
      <c r="J18" s="1"/>
      <c r="K18" s="118"/>
      <c r="L18" s="113"/>
      <c r="M18" s="113"/>
      <c r="N18" s="113"/>
      <c r="O18" s="113"/>
      <c r="P18" s="113"/>
      <c r="Q18" s="113"/>
      <c r="R18" s="113"/>
      <c r="S18" s="117"/>
      <c r="T18" s="1"/>
      <c r="U18" s="1"/>
      <c r="V18" s="1"/>
      <c r="W18" s="1"/>
      <c r="X18" s="1"/>
      <c r="Y18" s="1"/>
      <c r="Z18" s="1"/>
      <c r="AA18" s="1"/>
      <c r="AB18" s="1"/>
      <c r="AC18" s="88"/>
    </row>
    <row r="19" spans="1:29" ht="13.5" thickBot="1">
      <c r="A19" s="2"/>
      <c r="B19" s="1"/>
      <c r="C19" s="82"/>
      <c r="D19" s="82"/>
      <c r="E19" s="1"/>
      <c r="F19" s="1"/>
      <c r="G19" s="1"/>
      <c r="H19" s="118"/>
      <c r="I19" s="117"/>
      <c r="J19" s="1"/>
      <c r="K19" s="118"/>
      <c r="L19" s="113"/>
      <c r="M19" s="128"/>
      <c r="N19" s="129"/>
      <c r="O19" s="113"/>
      <c r="P19" s="113"/>
      <c r="Q19" s="113"/>
      <c r="R19" s="113"/>
      <c r="S19" s="117"/>
      <c r="T19" s="1"/>
      <c r="U19" s="1"/>
      <c r="V19" s="1"/>
      <c r="W19" s="1"/>
      <c r="X19" s="1"/>
      <c r="Y19" s="1"/>
      <c r="Z19" s="1"/>
      <c r="AA19" s="1"/>
      <c r="AB19" s="1"/>
      <c r="AC19" s="88"/>
    </row>
    <row r="20" spans="1:29" ht="12.75">
      <c r="A20" s="2"/>
      <c r="B20" s="1"/>
      <c r="C20" s="4"/>
      <c r="D20" s="4"/>
      <c r="E20" s="4"/>
      <c r="F20" s="4"/>
      <c r="G20" s="1"/>
      <c r="H20" s="118"/>
      <c r="I20" s="81"/>
      <c r="J20" s="1"/>
      <c r="K20" s="119"/>
      <c r="L20" s="120"/>
      <c r="M20" s="130"/>
      <c r="N20" s="130"/>
      <c r="O20" s="113"/>
      <c r="P20" s="113"/>
      <c r="Q20" s="113"/>
      <c r="R20" s="113"/>
      <c r="S20" s="117"/>
      <c r="T20" s="1"/>
      <c r="U20" s="1"/>
      <c r="V20" s="1"/>
      <c r="W20" s="1"/>
      <c r="X20" s="1"/>
      <c r="Y20" s="1"/>
      <c r="Z20" s="1"/>
      <c r="AA20" s="1"/>
      <c r="AB20" s="1"/>
      <c r="AC20" s="88"/>
    </row>
    <row r="21" spans="1:29" ht="13.5" thickBot="1">
      <c r="A21" s="2"/>
      <c r="B21" s="1"/>
      <c r="C21" s="1"/>
      <c r="D21" s="3"/>
      <c r="E21" s="1"/>
      <c r="F21" s="1"/>
      <c r="G21" s="1"/>
      <c r="H21" s="118"/>
      <c r="I21" s="111"/>
      <c r="J21" s="1"/>
      <c r="K21" s="118"/>
      <c r="L21" s="113"/>
      <c r="M21" s="113"/>
      <c r="N21" s="113"/>
      <c r="O21" s="113"/>
      <c r="P21" s="113"/>
      <c r="Q21" s="113"/>
      <c r="R21" s="113"/>
      <c r="S21" s="117"/>
      <c r="T21" s="1"/>
      <c r="U21" s="1"/>
      <c r="V21" s="1"/>
      <c r="W21" s="1"/>
      <c r="X21" s="1"/>
      <c r="Y21" s="1"/>
      <c r="Z21" s="1"/>
      <c r="AA21" s="1"/>
      <c r="AB21" s="1"/>
      <c r="AC21" s="88"/>
    </row>
    <row r="22" spans="1:29" ht="12.75">
      <c r="A22" s="2"/>
      <c r="B22" s="1"/>
      <c r="C22" s="1"/>
      <c r="D22" s="1"/>
      <c r="E22" s="1"/>
      <c r="F22" s="1"/>
      <c r="G22" s="1"/>
      <c r="H22" s="118"/>
      <c r="I22" s="117"/>
      <c r="J22" s="1"/>
      <c r="K22" s="118"/>
      <c r="L22" s="113"/>
      <c r="M22" s="113"/>
      <c r="N22" s="113"/>
      <c r="O22" s="113"/>
      <c r="P22" s="113"/>
      <c r="Q22" s="113"/>
      <c r="R22" s="247" t="s">
        <v>32</v>
      </c>
      <c r="S22" s="126"/>
      <c r="T22" s="4"/>
      <c r="U22" s="4"/>
      <c r="V22" s="4"/>
      <c r="W22" s="1"/>
      <c r="X22" s="1"/>
      <c r="Y22" s="1"/>
      <c r="Z22" s="1"/>
      <c r="AA22" s="1"/>
      <c r="AB22" s="1"/>
      <c r="AC22" s="88"/>
    </row>
    <row r="23" spans="1:29" ht="13.5" thickBot="1">
      <c r="A23" s="2"/>
      <c r="B23" s="1"/>
      <c r="C23" s="1"/>
      <c r="D23" s="1"/>
      <c r="E23" s="1"/>
      <c r="F23" s="1"/>
      <c r="G23" s="1"/>
      <c r="H23" s="118"/>
      <c r="I23" s="117"/>
      <c r="J23" s="1"/>
      <c r="K23" s="118"/>
      <c r="L23" s="113"/>
      <c r="M23" s="113"/>
      <c r="N23" s="113"/>
      <c r="O23" s="113"/>
      <c r="P23" s="113"/>
      <c r="Q23" s="113"/>
      <c r="R23" s="247"/>
      <c r="S23" s="117"/>
      <c r="T23" s="1"/>
      <c r="U23" s="1"/>
      <c r="V23" s="1"/>
      <c r="W23" s="1"/>
      <c r="X23" s="1"/>
      <c r="Y23" s="1"/>
      <c r="Z23" s="1"/>
      <c r="AA23" s="1"/>
      <c r="AB23" s="1"/>
      <c r="AC23" s="88"/>
    </row>
    <row r="24" spans="1:29" ht="13.5" thickBot="1">
      <c r="A24" s="2"/>
      <c r="B24" s="1"/>
      <c r="C24" s="1"/>
      <c r="D24" s="1"/>
      <c r="E24" s="1"/>
      <c r="F24" s="1"/>
      <c r="G24" s="1"/>
      <c r="H24" s="118"/>
      <c r="I24" s="117"/>
      <c r="J24" s="1"/>
      <c r="K24" s="118"/>
      <c r="L24" s="113"/>
      <c r="M24" s="113"/>
      <c r="N24" s="113"/>
      <c r="O24" s="113"/>
      <c r="P24" s="113"/>
      <c r="Q24" s="113"/>
      <c r="R24" s="113"/>
      <c r="S24" s="117"/>
      <c r="T24" s="1"/>
      <c r="U24" s="1"/>
      <c r="V24" s="1"/>
      <c r="W24" s="245">
        <f>'Config.'!T31</f>
        <v>83.34375</v>
      </c>
      <c r="X24" s="246"/>
      <c r="Y24" s="94" t="s">
        <v>43</v>
      </c>
      <c r="Z24" s="1"/>
      <c r="AA24" s="1"/>
      <c r="AB24" s="1"/>
      <c r="AC24" s="88"/>
    </row>
    <row r="25" spans="1:29" ht="13.5" thickBot="1">
      <c r="A25" s="2"/>
      <c r="B25" s="1"/>
      <c r="C25" s="1"/>
      <c r="D25" s="1"/>
      <c r="E25" s="1"/>
      <c r="F25" s="1"/>
      <c r="G25" s="1"/>
      <c r="H25" s="118"/>
      <c r="I25" s="117"/>
      <c r="J25" s="1"/>
      <c r="K25" s="118"/>
      <c r="L25" s="113"/>
      <c r="M25" s="113"/>
      <c r="N25" s="113"/>
      <c r="O25" s="113"/>
      <c r="P25" s="113"/>
      <c r="Q25" s="113"/>
      <c r="R25" s="113"/>
      <c r="S25" s="117"/>
      <c r="T25" s="1"/>
      <c r="U25" s="1"/>
      <c r="V25" s="1"/>
      <c r="W25" s="1"/>
      <c r="X25" s="1"/>
      <c r="Y25" s="1"/>
      <c r="Z25" s="1"/>
      <c r="AA25" s="1"/>
      <c r="AB25" s="1"/>
      <c r="AC25" s="88"/>
    </row>
    <row r="26" spans="1:29" ht="13.5" thickBot="1">
      <c r="A26" s="2"/>
      <c r="B26" s="1"/>
      <c r="C26" s="1"/>
      <c r="D26" s="1"/>
      <c r="E26" s="1"/>
      <c r="F26" s="1"/>
      <c r="G26" s="1"/>
      <c r="H26" s="118"/>
      <c r="I26" s="117"/>
      <c r="J26" s="1"/>
      <c r="K26" s="118"/>
      <c r="L26" s="113"/>
      <c r="M26" s="113"/>
      <c r="N26" s="113"/>
      <c r="O26" s="272">
        <f>'Config.'!AH31</f>
        <v>71.25</v>
      </c>
      <c r="P26" s="273"/>
      <c r="Q26" s="113"/>
      <c r="R26" s="113"/>
      <c r="S26" s="117"/>
      <c r="T26" s="1"/>
      <c r="U26" s="1"/>
      <c r="V26" s="1"/>
      <c r="W26" s="1"/>
      <c r="X26" s="1"/>
      <c r="Y26" s="1"/>
      <c r="Z26" s="1"/>
      <c r="AA26" s="1"/>
      <c r="AB26" s="1"/>
      <c r="AC26" s="88"/>
    </row>
    <row r="27" spans="1:29" ht="13.5" thickBot="1">
      <c r="A27" s="249">
        <f>'Config.'!O31</f>
        <v>73.5</v>
      </c>
      <c r="B27" s="246"/>
      <c r="C27" s="1"/>
      <c r="D27" s="1"/>
      <c r="E27" s="1"/>
      <c r="F27" s="1"/>
      <c r="G27" s="1"/>
      <c r="H27" s="118"/>
      <c r="I27" s="117"/>
      <c r="J27" s="1"/>
      <c r="K27" s="118"/>
      <c r="L27" s="113"/>
      <c r="M27" s="113"/>
      <c r="N27" s="113"/>
      <c r="O27" s="113"/>
      <c r="P27" s="113"/>
      <c r="Q27" s="113"/>
      <c r="R27" s="113"/>
      <c r="S27" s="117"/>
      <c r="T27" s="1"/>
      <c r="U27" s="1"/>
      <c r="V27" s="1"/>
      <c r="W27" s="1"/>
      <c r="X27" s="1"/>
      <c r="Y27" s="1"/>
      <c r="Z27" s="1"/>
      <c r="AA27" s="1"/>
      <c r="AB27" s="1"/>
      <c r="AC27" s="88"/>
    </row>
    <row r="28" spans="1:29" ht="12.75">
      <c r="A28" s="2"/>
      <c r="B28" s="1"/>
      <c r="C28" s="1"/>
      <c r="D28" s="1"/>
      <c r="E28" s="1"/>
      <c r="F28" s="1"/>
      <c r="G28" s="1"/>
      <c r="H28" s="118"/>
      <c r="I28" s="117"/>
      <c r="J28" s="1"/>
      <c r="K28" s="118"/>
      <c r="L28" s="113"/>
      <c r="M28" s="113"/>
      <c r="N28" s="113"/>
      <c r="O28" s="113"/>
      <c r="P28" s="113"/>
      <c r="Q28" s="113"/>
      <c r="R28" s="113"/>
      <c r="S28" s="117"/>
      <c r="T28" s="1"/>
      <c r="U28" s="1"/>
      <c r="V28" s="1"/>
      <c r="W28" s="1"/>
      <c r="X28" s="1"/>
      <c r="Y28" s="1"/>
      <c r="Z28" s="1"/>
      <c r="AA28" s="1"/>
      <c r="AB28" s="1"/>
      <c r="AC28" s="88"/>
    </row>
    <row r="29" spans="1:29" ht="12.75">
      <c r="A29" s="2"/>
      <c r="B29" s="1"/>
      <c r="C29" s="1"/>
      <c r="D29" s="1"/>
      <c r="E29" s="1"/>
      <c r="F29" s="1"/>
      <c r="G29" s="1"/>
      <c r="H29" s="118"/>
      <c r="I29" s="117"/>
      <c r="J29" s="1"/>
      <c r="K29" s="118"/>
      <c r="L29" s="113"/>
      <c r="M29" s="113"/>
      <c r="N29" s="113"/>
      <c r="O29" s="113"/>
      <c r="P29" s="113"/>
      <c r="Q29" s="113"/>
      <c r="R29" s="113"/>
      <c r="S29" s="117"/>
      <c r="T29" s="1"/>
      <c r="U29" s="1"/>
      <c r="V29" s="1"/>
      <c r="W29" s="1"/>
      <c r="X29" s="1"/>
      <c r="Y29" s="1"/>
      <c r="Z29" s="1"/>
      <c r="AA29" s="1"/>
      <c r="AB29" s="1"/>
      <c r="AC29" s="88"/>
    </row>
    <row r="30" spans="1:29" ht="12.75">
      <c r="A30" s="2"/>
      <c r="B30" s="1"/>
      <c r="C30" s="1"/>
      <c r="D30" s="1"/>
      <c r="E30" s="1"/>
      <c r="F30" s="1"/>
      <c r="G30" s="1"/>
      <c r="H30" s="118"/>
      <c r="I30" s="117"/>
      <c r="J30" s="1"/>
      <c r="K30" s="118"/>
      <c r="L30" s="113"/>
      <c r="M30" s="113"/>
      <c r="N30" s="113"/>
      <c r="O30" s="113"/>
      <c r="P30" s="113"/>
      <c r="Q30" s="113"/>
      <c r="R30" s="113"/>
      <c r="S30" s="117"/>
      <c r="T30" s="1"/>
      <c r="U30" s="1"/>
      <c r="V30" s="1"/>
      <c r="W30" s="1"/>
      <c r="X30" s="1"/>
      <c r="Y30" s="1"/>
      <c r="Z30" s="1"/>
      <c r="AA30" s="1"/>
      <c r="AB30" s="1"/>
      <c r="AC30" s="88"/>
    </row>
    <row r="31" spans="1:29" ht="12.75">
      <c r="A31" s="2"/>
      <c r="B31" s="1"/>
      <c r="C31" s="1"/>
      <c r="D31" s="1"/>
      <c r="E31" s="1"/>
      <c r="F31" s="1"/>
      <c r="G31" s="1"/>
      <c r="H31" s="118"/>
      <c r="I31" s="117"/>
      <c r="J31" s="1"/>
      <c r="K31" s="118"/>
      <c r="L31" s="113"/>
      <c r="M31" s="113"/>
      <c r="N31" s="113"/>
      <c r="O31" s="113"/>
      <c r="P31" s="113"/>
      <c r="Q31" s="113"/>
      <c r="R31" s="113"/>
      <c r="S31" s="117"/>
      <c r="T31" s="1"/>
      <c r="U31" s="1"/>
      <c r="V31" s="1"/>
      <c r="W31" s="1"/>
      <c r="X31" s="1"/>
      <c r="Y31" s="1"/>
      <c r="Z31" s="1"/>
      <c r="AA31" s="1"/>
      <c r="AB31" s="1"/>
      <c r="AC31" s="88"/>
    </row>
    <row r="32" spans="1:29" ht="13.5" thickBot="1">
      <c r="A32" s="2"/>
      <c r="B32" s="1"/>
      <c r="C32" s="1"/>
      <c r="D32" s="1"/>
      <c r="E32" s="1"/>
      <c r="F32" s="1"/>
      <c r="G32" s="1"/>
      <c r="H32" s="118"/>
      <c r="I32" s="117"/>
      <c r="J32" s="1"/>
      <c r="K32" s="121"/>
      <c r="L32" s="122"/>
      <c r="M32" s="122"/>
      <c r="N32" s="122"/>
      <c r="O32" s="122"/>
      <c r="P32" s="122"/>
      <c r="Q32" s="113"/>
      <c r="R32" s="113"/>
      <c r="S32" s="117"/>
      <c r="T32" s="1"/>
      <c r="U32" s="1"/>
      <c r="V32" s="1"/>
      <c r="W32" s="1"/>
      <c r="X32" s="1"/>
      <c r="Y32" s="1"/>
      <c r="Z32" s="1"/>
      <c r="AA32" s="1"/>
      <c r="AB32" s="1"/>
      <c r="AC32" s="88"/>
    </row>
    <row r="33" spans="1:29" ht="12.75">
      <c r="A33" s="110"/>
      <c r="B33" s="4"/>
      <c r="C33" s="1"/>
      <c r="D33" s="4"/>
      <c r="E33" s="1"/>
      <c r="F33" s="1"/>
      <c r="G33" s="1"/>
      <c r="H33" s="118"/>
      <c r="I33" s="81"/>
      <c r="J33" s="1"/>
      <c r="K33" s="118"/>
      <c r="L33" s="113"/>
      <c r="M33" s="113"/>
      <c r="N33" s="113"/>
      <c r="O33" s="113"/>
      <c r="P33" s="113"/>
      <c r="Q33" s="113"/>
      <c r="R33" s="113"/>
      <c r="S33" s="117"/>
      <c r="T33" s="1"/>
      <c r="U33" s="1"/>
      <c r="V33" s="1"/>
      <c r="W33" s="1"/>
      <c r="X33" s="1"/>
      <c r="Y33" s="1"/>
      <c r="Z33" s="1"/>
      <c r="AA33" s="1"/>
      <c r="AB33" s="1"/>
      <c r="AC33" s="88"/>
    </row>
    <row r="34" spans="1:29" ht="13.5" thickBot="1">
      <c r="A34" s="2"/>
      <c r="B34" s="1"/>
      <c r="C34" s="3"/>
      <c r="D34" s="3"/>
      <c r="E34" s="3"/>
      <c r="F34" s="3"/>
      <c r="G34" s="1"/>
      <c r="H34" s="118"/>
      <c r="I34" s="111"/>
      <c r="J34" s="1"/>
      <c r="K34" s="118"/>
      <c r="L34" s="113"/>
      <c r="M34" s="113"/>
      <c r="N34" s="113"/>
      <c r="O34" s="113"/>
      <c r="P34" s="113"/>
      <c r="Q34" s="113"/>
      <c r="R34" s="113"/>
      <c r="S34" s="117"/>
      <c r="T34" s="1"/>
      <c r="U34" s="1"/>
      <c r="V34" s="1"/>
      <c r="W34" s="1"/>
      <c r="X34" s="1"/>
      <c r="Y34" s="1"/>
      <c r="Z34" s="1"/>
      <c r="AA34" s="1"/>
      <c r="AB34" s="1"/>
      <c r="AC34" s="88"/>
    </row>
    <row r="35" spans="1:29" ht="12.75">
      <c r="A35" s="2"/>
      <c r="B35" s="1"/>
      <c r="C35" s="1"/>
      <c r="D35" s="1"/>
      <c r="E35" s="1"/>
      <c r="F35" s="1"/>
      <c r="G35" s="1"/>
      <c r="H35" s="118"/>
      <c r="I35" s="117"/>
      <c r="J35" s="1"/>
      <c r="K35" s="118"/>
      <c r="L35" s="113"/>
      <c r="M35" s="113"/>
      <c r="N35" s="113"/>
      <c r="O35" s="113"/>
      <c r="P35" s="113"/>
      <c r="Q35" s="113"/>
      <c r="R35" s="113"/>
      <c r="S35" s="117"/>
      <c r="T35" s="1"/>
      <c r="U35" s="1"/>
      <c r="V35" s="1"/>
      <c r="W35" s="1"/>
      <c r="X35" s="1"/>
      <c r="Y35" s="1"/>
      <c r="Z35" s="1"/>
      <c r="AA35" s="1"/>
      <c r="AB35" s="1"/>
      <c r="AC35" s="88"/>
    </row>
    <row r="36" spans="1:29" ht="13.5" thickBot="1">
      <c r="A36" s="2"/>
      <c r="B36" s="1"/>
      <c r="C36" s="1"/>
      <c r="D36" s="1"/>
      <c r="E36" s="1"/>
      <c r="F36" s="1"/>
      <c r="G36" s="1"/>
      <c r="H36" s="123"/>
      <c r="I36" s="127"/>
      <c r="J36" s="1"/>
      <c r="K36" s="123"/>
      <c r="L36" s="124"/>
      <c r="M36" s="124"/>
      <c r="N36" s="124"/>
      <c r="O36" s="124"/>
      <c r="P36" s="124"/>
      <c r="Q36" s="124"/>
      <c r="R36" s="124"/>
      <c r="S36" s="127"/>
      <c r="T36" s="1"/>
      <c r="U36" s="4"/>
      <c r="V36" s="4"/>
      <c r="W36" s="4"/>
      <c r="X36" s="4"/>
      <c r="Y36" s="1"/>
      <c r="Z36" s="1"/>
      <c r="AA36" s="1"/>
      <c r="AB36" s="1"/>
      <c r="AC36" s="88"/>
    </row>
    <row r="37" spans="1:29" ht="13.5" thickTop="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88"/>
    </row>
    <row r="38" spans="1:29" ht="12.75">
      <c r="A38" s="2"/>
      <c r="B38" s="1"/>
      <c r="C38" s="1"/>
      <c r="D38" s="1"/>
      <c r="E38" s="1"/>
      <c r="F38" s="1"/>
      <c r="G38" s="1"/>
      <c r="H38" s="1"/>
      <c r="I38" s="1"/>
      <c r="J38" s="1"/>
      <c r="K38" s="242" t="s">
        <v>44</v>
      </c>
      <c r="L38" s="242"/>
      <c r="M38" s="242"/>
      <c r="N38" s="236">
        <v>4.5</v>
      </c>
      <c r="O38" s="237"/>
      <c r="P38" s="1"/>
      <c r="Q38" s="1"/>
      <c r="R38" s="1"/>
      <c r="S38" s="1"/>
      <c r="T38" s="1"/>
      <c r="U38" s="1"/>
      <c r="V38" s="1"/>
      <c r="W38" s="1"/>
      <c r="X38" s="1"/>
      <c r="Y38" s="1"/>
      <c r="Z38" s="1"/>
      <c r="AA38" s="1"/>
      <c r="AB38" s="1"/>
      <c r="AC38" s="88"/>
    </row>
    <row r="39" spans="1:29" ht="12.75">
      <c r="A39" s="2"/>
      <c r="B39" s="1"/>
      <c r="C39" s="1"/>
      <c r="D39" s="1"/>
      <c r="E39" s="1"/>
      <c r="F39" s="1"/>
      <c r="G39" s="1"/>
      <c r="H39" s="1"/>
      <c r="I39" s="1"/>
      <c r="J39" s="1"/>
      <c r="K39" s="1"/>
      <c r="L39" s="240" t="s">
        <v>15</v>
      </c>
      <c r="M39" s="240"/>
      <c r="N39" s="241" t="s">
        <v>25</v>
      </c>
      <c r="O39" s="241"/>
      <c r="P39" s="1"/>
      <c r="Q39" s="8"/>
      <c r="R39" s="1"/>
      <c r="S39" s="1"/>
      <c r="T39" s="1"/>
      <c r="U39" s="1"/>
      <c r="V39" s="1"/>
      <c r="W39" s="1"/>
      <c r="X39" s="1"/>
      <c r="Y39" s="1"/>
      <c r="Z39" s="1"/>
      <c r="AA39" s="1"/>
      <c r="AB39" s="1"/>
      <c r="AC39" s="88"/>
    </row>
    <row r="40" spans="1:29" ht="12.75">
      <c r="A40" s="2"/>
      <c r="B40" s="1"/>
      <c r="C40" s="1"/>
      <c r="D40" s="1"/>
      <c r="E40" s="1"/>
      <c r="F40" s="1"/>
      <c r="G40" s="1"/>
      <c r="H40" s="1"/>
      <c r="I40" s="1"/>
      <c r="J40" s="1"/>
      <c r="K40" s="1"/>
      <c r="L40" s="240" t="s">
        <v>16</v>
      </c>
      <c r="M40" s="240"/>
      <c r="N40" s="238">
        <v>0.134</v>
      </c>
      <c r="O40" s="238"/>
      <c r="P40" s="9"/>
      <c r="Q40" s="9"/>
      <c r="R40" s="1"/>
      <c r="S40" s="1"/>
      <c r="T40" s="1"/>
      <c r="U40" s="1"/>
      <c r="V40" s="1"/>
      <c r="W40" s="1"/>
      <c r="X40" s="1"/>
      <c r="Y40" s="1"/>
      <c r="Z40" s="1"/>
      <c r="AA40" s="1"/>
      <c r="AB40" s="1"/>
      <c r="AC40" s="88"/>
    </row>
    <row r="41" spans="1:29" ht="12.75">
      <c r="A41" s="2"/>
      <c r="B41" s="1"/>
      <c r="C41" s="1"/>
      <c r="D41" s="1"/>
      <c r="E41" s="1"/>
      <c r="F41" s="1"/>
      <c r="G41" s="1"/>
      <c r="H41" s="1"/>
      <c r="I41" s="1"/>
      <c r="J41" s="1"/>
      <c r="K41" s="1"/>
      <c r="L41" s="240" t="s">
        <v>17</v>
      </c>
      <c r="M41" s="240"/>
      <c r="N41" s="239">
        <v>0.25</v>
      </c>
      <c r="O41" s="239"/>
      <c r="P41" s="8"/>
      <c r="Q41" s="8"/>
      <c r="R41" s="1"/>
      <c r="S41" s="1"/>
      <c r="T41" s="1"/>
      <c r="U41" s="1"/>
      <c r="V41" s="1"/>
      <c r="W41" s="1"/>
      <c r="X41" s="1"/>
      <c r="Y41" s="1"/>
      <c r="Z41" s="1"/>
      <c r="AA41" s="1"/>
      <c r="AB41" s="1"/>
      <c r="AC41" s="88"/>
    </row>
    <row r="42" spans="1:29" ht="12.75">
      <c r="A42" s="2"/>
      <c r="B42" s="1"/>
      <c r="C42" s="1"/>
      <c r="D42" s="1"/>
      <c r="E42" s="1"/>
      <c r="F42" s="1"/>
      <c r="G42" s="1"/>
      <c r="H42" s="1"/>
      <c r="I42" s="1"/>
      <c r="J42" s="1"/>
      <c r="K42" s="1"/>
      <c r="L42" s="240" t="s">
        <v>35</v>
      </c>
      <c r="M42" s="240"/>
      <c r="N42" s="250" t="s">
        <v>36</v>
      </c>
      <c r="O42" s="250"/>
      <c r="P42" s="5"/>
      <c r="Q42" s="5"/>
      <c r="R42" s="1"/>
      <c r="S42" s="1"/>
      <c r="T42" s="1"/>
      <c r="U42" s="1"/>
      <c r="V42" s="1"/>
      <c r="W42" s="1"/>
      <c r="X42" s="1"/>
      <c r="Y42" s="1"/>
      <c r="Z42" s="1"/>
      <c r="AA42" s="1"/>
      <c r="AB42" s="1"/>
      <c r="AC42" s="88"/>
    </row>
    <row r="43" spans="1:29" ht="13.5" thickBo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7"/>
    </row>
    <row r="44" spans="1:29" ht="13.5" thickBo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7"/>
    </row>
    <row r="45" spans="1:29" ht="18.75" thickBot="1">
      <c r="A45" s="2"/>
      <c r="B45" s="1"/>
      <c r="C45" s="1"/>
      <c r="D45" s="1"/>
      <c r="E45" s="1"/>
      <c r="F45" s="1"/>
      <c r="G45" s="1"/>
      <c r="H45" s="1"/>
      <c r="I45" s="1"/>
      <c r="J45" s="1"/>
      <c r="K45" s="248" t="s">
        <v>101</v>
      </c>
      <c r="L45" s="248"/>
      <c r="M45" s="248"/>
      <c r="N45" s="248"/>
      <c r="O45" s="248"/>
      <c r="P45" s="248"/>
      <c r="Q45" s="248"/>
      <c r="R45" s="248"/>
      <c r="S45" s="248"/>
      <c r="T45" s="1"/>
      <c r="U45" s="1"/>
      <c r="V45" s="1"/>
      <c r="W45" s="259">
        <f>'Config.'!$D$12</f>
        <v>36</v>
      </c>
      <c r="X45" s="246"/>
      <c r="Y45" s="101" t="s">
        <v>85</v>
      </c>
      <c r="Z45" s="1"/>
      <c r="AA45" s="98">
        <f>'Config.'!$D$12+1.25</f>
        <v>37.25</v>
      </c>
      <c r="AB45" s="101" t="s">
        <v>83</v>
      </c>
      <c r="AC45" s="88"/>
    </row>
    <row r="46" spans="1:29" ht="13.5" thickBot="1">
      <c r="A46" s="2"/>
      <c r="B46" s="1"/>
      <c r="C46" s="1"/>
      <c r="D46" s="1"/>
      <c r="E46" s="1"/>
      <c r="F46" s="1"/>
      <c r="G46" s="1"/>
      <c r="H46" s="1"/>
      <c r="I46" s="1"/>
      <c r="J46" s="1"/>
      <c r="K46" s="105"/>
      <c r="L46" s="89"/>
      <c r="M46" s="89"/>
      <c r="N46" s="255">
        <f>N3</f>
        <v>35.8125</v>
      </c>
      <c r="O46" s="256"/>
      <c r="P46" s="90"/>
      <c r="Q46" s="90"/>
      <c r="R46" s="89"/>
      <c r="S46" s="10"/>
      <c r="T46" s="1"/>
      <c r="U46" s="1"/>
      <c r="V46" s="1"/>
      <c r="W46" s="249">
        <f>'Config.'!$D$13</f>
        <v>84.1875</v>
      </c>
      <c r="X46" s="246"/>
      <c r="Y46" s="91" t="s">
        <v>82</v>
      </c>
      <c r="Z46" s="1"/>
      <c r="AA46" s="98">
        <f>W46+13/16</f>
        <v>85</v>
      </c>
      <c r="AB46" s="101" t="s">
        <v>84</v>
      </c>
      <c r="AC46" s="88"/>
    </row>
    <row r="47" spans="1:29" ht="13.5" thickBot="1">
      <c r="A47" s="2"/>
      <c r="B47" s="1"/>
      <c r="C47" s="1"/>
      <c r="D47" s="1"/>
      <c r="E47" s="1"/>
      <c r="F47" s="1"/>
      <c r="G47" s="1"/>
      <c r="H47" s="1"/>
      <c r="I47" s="1"/>
      <c r="J47" s="1"/>
      <c r="K47" s="105"/>
      <c r="L47" s="89"/>
      <c r="M47" s="89"/>
      <c r="N47" s="257"/>
      <c r="O47" s="258"/>
      <c r="P47" s="90"/>
      <c r="Q47" s="90"/>
      <c r="R47" s="89"/>
      <c r="S47" s="10"/>
      <c r="T47" s="1"/>
      <c r="U47" s="1"/>
      <c r="V47" s="1"/>
      <c r="W47" s="249">
        <f>'Config.'!$D$14</f>
        <v>0.75</v>
      </c>
      <c r="X47" s="246"/>
      <c r="Y47" s="91" t="s">
        <v>81</v>
      </c>
      <c r="Z47" s="1"/>
      <c r="AC47" s="88"/>
    </row>
    <row r="48" spans="1:29" ht="13.5" thickBot="1">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88"/>
    </row>
    <row r="49" spans="1:29" ht="14.25" thickBot="1" thickTop="1">
      <c r="A49" s="100"/>
      <c r="B49" s="3"/>
      <c r="C49" s="3"/>
      <c r="D49" s="3"/>
      <c r="E49" s="3"/>
      <c r="F49" s="3"/>
      <c r="G49" s="1"/>
      <c r="H49" s="114"/>
      <c r="I49" s="116"/>
      <c r="J49" s="1"/>
      <c r="K49" s="114"/>
      <c r="L49" s="115"/>
      <c r="M49" s="115"/>
      <c r="N49" s="115"/>
      <c r="O49" s="115"/>
      <c r="P49" s="115"/>
      <c r="Q49" s="115"/>
      <c r="R49" s="115"/>
      <c r="S49" s="116"/>
      <c r="T49" s="1"/>
      <c r="U49" s="3"/>
      <c r="V49" s="3"/>
      <c r="W49" s="3"/>
      <c r="X49" s="3"/>
      <c r="Y49" s="1"/>
      <c r="Z49" s="1"/>
      <c r="AA49" s="1"/>
      <c r="AB49" s="1"/>
      <c r="AC49" s="88"/>
    </row>
    <row r="50" spans="1:29" ht="13.5" thickBot="1">
      <c r="A50" s="2"/>
      <c r="B50" s="1"/>
      <c r="C50" s="1"/>
      <c r="D50" s="1"/>
      <c r="E50" s="251">
        <f>E7</f>
        <v>10.5</v>
      </c>
      <c r="F50" s="252"/>
      <c r="G50" s="1"/>
      <c r="H50" s="118"/>
      <c r="I50" s="117"/>
      <c r="J50" s="1"/>
      <c r="K50" s="274">
        <f>K7</f>
        <v>8.25</v>
      </c>
      <c r="L50" s="273"/>
      <c r="M50" s="113"/>
      <c r="N50" s="113"/>
      <c r="O50" s="113"/>
      <c r="P50" s="113"/>
      <c r="Q50" s="113"/>
      <c r="R50" s="113"/>
      <c r="S50" s="117"/>
      <c r="T50" s="1"/>
      <c r="U50" s="1"/>
      <c r="V50" s="1"/>
      <c r="W50" s="1"/>
      <c r="X50" s="1"/>
      <c r="Y50" s="1"/>
      <c r="Z50" s="1"/>
      <c r="AA50" s="1"/>
      <c r="AB50" s="1"/>
      <c r="AC50" s="88"/>
    </row>
    <row r="51" spans="1:29" ht="13.5" thickBot="1">
      <c r="A51" s="2"/>
      <c r="B51" s="1"/>
      <c r="C51" s="1"/>
      <c r="D51" s="1"/>
      <c r="E51" s="92"/>
      <c r="F51" s="92"/>
      <c r="G51" s="1"/>
      <c r="H51" s="118"/>
      <c r="I51" s="117"/>
      <c r="J51" s="1"/>
      <c r="K51" s="118"/>
      <c r="L51" s="113"/>
      <c r="M51" s="113"/>
      <c r="N51" s="113"/>
      <c r="O51" s="113"/>
      <c r="P51" s="113"/>
      <c r="Q51" s="113"/>
      <c r="R51" s="113"/>
      <c r="S51" s="117"/>
      <c r="T51" s="1"/>
      <c r="U51" s="1"/>
      <c r="V51" s="1"/>
      <c r="W51" s="1"/>
      <c r="X51" s="1"/>
      <c r="Y51" s="1"/>
      <c r="Z51" s="1"/>
      <c r="AA51" s="1"/>
      <c r="AB51" s="1"/>
      <c r="AC51" s="88"/>
    </row>
    <row r="52" spans="1:29" ht="12.75">
      <c r="A52" s="2"/>
      <c r="B52" s="1"/>
      <c r="C52" s="1"/>
      <c r="D52" s="1"/>
      <c r="E52" s="4"/>
      <c r="F52" s="1"/>
      <c r="G52" s="1"/>
      <c r="H52" s="118"/>
      <c r="I52" s="81"/>
      <c r="J52" s="1"/>
      <c r="K52" s="119"/>
      <c r="L52" s="120"/>
      <c r="M52" s="113"/>
      <c r="N52" s="113"/>
      <c r="O52" s="113"/>
      <c r="P52" s="113"/>
      <c r="Q52" s="113"/>
      <c r="R52" s="113"/>
      <c r="S52" s="117"/>
      <c r="T52" s="1"/>
      <c r="U52" s="1"/>
      <c r="V52" s="1"/>
      <c r="W52" s="1"/>
      <c r="X52" s="1"/>
      <c r="Y52" s="1"/>
      <c r="Z52" s="1"/>
      <c r="AA52" s="1"/>
      <c r="AB52" s="1"/>
      <c r="AC52" s="88"/>
    </row>
    <row r="53" spans="1:29" ht="13.5" thickBot="1">
      <c r="A53" s="2"/>
      <c r="B53" s="1"/>
      <c r="C53" s="1"/>
      <c r="D53" s="1"/>
      <c r="E53" s="3"/>
      <c r="F53" s="3"/>
      <c r="G53" s="1"/>
      <c r="H53" s="118"/>
      <c r="I53" s="111"/>
      <c r="J53" s="1"/>
      <c r="K53" s="118"/>
      <c r="L53" s="113"/>
      <c r="M53" s="113"/>
      <c r="N53" s="113"/>
      <c r="O53" s="113"/>
      <c r="P53" s="113"/>
      <c r="Q53" s="113"/>
      <c r="R53" s="113"/>
      <c r="S53" s="117"/>
      <c r="T53" s="1"/>
      <c r="U53" s="1"/>
      <c r="V53" s="1"/>
      <c r="W53" s="1"/>
      <c r="X53" s="1"/>
      <c r="Y53" s="1"/>
      <c r="Z53" s="1"/>
      <c r="AA53" s="1"/>
      <c r="AB53" s="1"/>
      <c r="AC53" s="88"/>
    </row>
    <row r="54" spans="1:29" ht="12.75">
      <c r="A54" s="2"/>
      <c r="B54" s="1"/>
      <c r="C54" s="1"/>
      <c r="D54" s="1"/>
      <c r="E54" s="1"/>
      <c r="F54" s="1"/>
      <c r="G54" s="1"/>
      <c r="H54" s="118"/>
      <c r="I54" s="117"/>
      <c r="J54" s="1"/>
      <c r="K54" s="118"/>
      <c r="L54" s="113"/>
      <c r="M54" s="113"/>
      <c r="N54" s="113"/>
      <c r="O54" s="113"/>
      <c r="P54" s="113"/>
      <c r="Q54" s="113"/>
      <c r="R54" s="113"/>
      <c r="S54" s="117"/>
      <c r="T54" s="1"/>
      <c r="U54" s="1"/>
      <c r="V54" s="1"/>
      <c r="W54" s="1"/>
      <c r="X54" s="1"/>
      <c r="Y54" s="1"/>
      <c r="Z54" s="1"/>
      <c r="AA54" s="1"/>
      <c r="AB54" s="1"/>
      <c r="AC54" s="88"/>
    </row>
    <row r="55" spans="1:29" ht="12.75">
      <c r="A55" s="2"/>
      <c r="B55" s="1"/>
      <c r="C55" s="1"/>
      <c r="D55" s="1"/>
      <c r="E55" s="1"/>
      <c r="F55" s="1"/>
      <c r="G55" s="1"/>
      <c r="H55" s="118"/>
      <c r="I55" s="117"/>
      <c r="J55" s="1"/>
      <c r="K55" s="118"/>
      <c r="L55" s="113"/>
      <c r="M55" s="113"/>
      <c r="N55" s="113"/>
      <c r="O55" s="113"/>
      <c r="P55" s="113"/>
      <c r="Q55" s="113"/>
      <c r="R55" s="113"/>
      <c r="S55" s="117"/>
      <c r="T55" s="1"/>
      <c r="U55" s="1"/>
      <c r="V55" s="1"/>
      <c r="W55" s="1"/>
      <c r="X55" s="1"/>
      <c r="Y55" s="1"/>
      <c r="Z55" s="1"/>
      <c r="AA55" s="1"/>
      <c r="AB55" s="1"/>
      <c r="AC55" s="88"/>
    </row>
    <row r="56" spans="1:29" ht="13.5" thickBot="1">
      <c r="A56" s="2"/>
      <c r="B56" s="1"/>
      <c r="C56" s="1"/>
      <c r="D56" s="1"/>
      <c r="E56" s="1"/>
      <c r="F56" s="1"/>
      <c r="G56" s="1"/>
      <c r="H56" s="118"/>
      <c r="I56" s="117"/>
      <c r="J56" s="1"/>
      <c r="K56" s="118"/>
      <c r="L56" s="113"/>
      <c r="M56" s="113"/>
      <c r="N56" s="113"/>
      <c r="O56" s="113"/>
      <c r="P56" s="113"/>
      <c r="Q56" s="113"/>
      <c r="R56" s="113"/>
      <c r="S56" s="117"/>
      <c r="T56" s="1"/>
      <c r="U56" s="1"/>
      <c r="V56" s="1"/>
      <c r="W56" s="1"/>
      <c r="X56" s="1"/>
      <c r="Y56" s="1"/>
      <c r="Z56" s="1"/>
      <c r="AA56" s="1"/>
      <c r="AB56" s="1"/>
      <c r="AC56" s="88"/>
    </row>
    <row r="57" spans="1:29" ht="13.5" thickBot="1">
      <c r="A57" s="2"/>
      <c r="B57" s="1"/>
      <c r="C57" s="249">
        <f>C14</f>
        <v>42</v>
      </c>
      <c r="D57" s="246"/>
      <c r="E57" s="1"/>
      <c r="F57" s="1"/>
      <c r="G57" s="1"/>
      <c r="H57" s="118"/>
      <c r="I57" s="117"/>
      <c r="J57" s="1"/>
      <c r="K57" s="118"/>
      <c r="L57" s="113"/>
      <c r="M57" s="274">
        <f>M14</f>
        <v>39.75</v>
      </c>
      <c r="N57" s="273"/>
      <c r="O57" s="113"/>
      <c r="P57" s="113"/>
      <c r="Q57" s="113"/>
      <c r="R57" s="113"/>
      <c r="S57" s="117"/>
      <c r="T57" s="1"/>
      <c r="U57" s="249">
        <f>U14</f>
        <v>44</v>
      </c>
      <c r="V57" s="246"/>
      <c r="W57" s="1"/>
      <c r="X57" s="1"/>
      <c r="Y57" s="1"/>
      <c r="Z57" s="1"/>
      <c r="AA57" s="1"/>
      <c r="AB57" s="1"/>
      <c r="AC57" s="88"/>
    </row>
    <row r="58" spans="1:29" ht="12.75">
      <c r="A58" s="2"/>
      <c r="B58" s="1"/>
      <c r="C58" s="1"/>
      <c r="D58" s="1"/>
      <c r="E58" s="1"/>
      <c r="F58" s="1"/>
      <c r="G58" s="1"/>
      <c r="H58" s="118"/>
      <c r="I58" s="117"/>
      <c r="J58" s="1"/>
      <c r="K58" s="118"/>
      <c r="L58" s="113"/>
      <c r="M58" s="113"/>
      <c r="N58" s="113"/>
      <c r="O58" s="113"/>
      <c r="P58" s="113"/>
      <c r="Q58" s="113"/>
      <c r="R58" s="113"/>
      <c r="S58" s="117"/>
      <c r="T58" s="1"/>
      <c r="U58" s="1"/>
      <c r="V58" s="1"/>
      <c r="W58" s="1"/>
      <c r="X58" s="1"/>
      <c r="Y58" s="1"/>
      <c r="Z58" s="1"/>
      <c r="AA58" s="1"/>
      <c r="AB58" s="1"/>
      <c r="AC58" s="88"/>
    </row>
    <row r="59" spans="1:29" ht="12.75">
      <c r="A59" s="2"/>
      <c r="B59" s="1"/>
      <c r="C59" s="1"/>
      <c r="D59" s="1"/>
      <c r="E59" s="1"/>
      <c r="F59" s="1"/>
      <c r="G59" s="1"/>
      <c r="H59" s="118"/>
      <c r="I59" s="117"/>
      <c r="J59" s="1"/>
      <c r="K59" s="118"/>
      <c r="L59" s="113"/>
      <c r="M59" s="113"/>
      <c r="N59" s="113"/>
      <c r="O59" s="113"/>
      <c r="P59" s="113"/>
      <c r="Q59" s="113"/>
      <c r="R59" s="113"/>
      <c r="S59" s="117"/>
      <c r="T59" s="1"/>
      <c r="U59" s="1"/>
      <c r="V59" s="1"/>
      <c r="W59" s="1"/>
      <c r="X59" s="1"/>
      <c r="Y59" s="1"/>
      <c r="Z59" s="1"/>
      <c r="AA59" s="1"/>
      <c r="AB59" s="1"/>
      <c r="AC59" s="88"/>
    </row>
    <row r="60" spans="1:29" ht="12.75">
      <c r="A60" s="2"/>
      <c r="B60" s="1"/>
      <c r="C60" s="1"/>
      <c r="D60" s="1"/>
      <c r="E60" s="1"/>
      <c r="F60" s="1"/>
      <c r="G60" s="1"/>
      <c r="H60" s="118"/>
      <c r="I60" s="117"/>
      <c r="J60" s="1"/>
      <c r="K60" s="118"/>
      <c r="L60" s="113"/>
      <c r="M60" s="113"/>
      <c r="N60" s="113"/>
      <c r="O60" s="113"/>
      <c r="P60" s="113"/>
      <c r="Q60" s="113"/>
      <c r="R60" s="113"/>
      <c r="S60" s="117"/>
      <c r="T60" s="1"/>
      <c r="U60" s="1"/>
      <c r="V60" s="1"/>
      <c r="W60" s="1"/>
      <c r="X60" s="1"/>
      <c r="Y60" s="1"/>
      <c r="Z60" s="1"/>
      <c r="AA60" s="1"/>
      <c r="AB60" s="1"/>
      <c r="AC60" s="88"/>
    </row>
    <row r="61" spans="1:29" ht="12.75">
      <c r="A61" s="2"/>
      <c r="B61" s="1"/>
      <c r="C61" s="1"/>
      <c r="D61" s="1"/>
      <c r="E61" s="1"/>
      <c r="F61" s="1"/>
      <c r="G61" s="1"/>
      <c r="H61" s="118"/>
      <c r="I61" s="117"/>
      <c r="J61" s="1"/>
      <c r="K61" s="118"/>
      <c r="L61" s="113"/>
      <c r="M61" s="113"/>
      <c r="N61" s="113"/>
      <c r="O61" s="113"/>
      <c r="P61" s="113"/>
      <c r="Q61" s="113"/>
      <c r="R61" s="113"/>
      <c r="S61" s="117"/>
      <c r="T61" s="1"/>
      <c r="U61" s="1"/>
      <c r="V61" s="1"/>
      <c r="W61" s="1"/>
      <c r="X61" s="1"/>
      <c r="Y61" s="1"/>
      <c r="Z61" s="1"/>
      <c r="AA61" s="1"/>
      <c r="AB61" s="1"/>
      <c r="AC61" s="88"/>
    </row>
    <row r="62" spans="1:29" ht="13.5" thickBot="1">
      <c r="A62" s="2"/>
      <c r="B62" s="1"/>
      <c r="C62" s="82"/>
      <c r="D62" s="82"/>
      <c r="E62" s="1"/>
      <c r="F62" s="1"/>
      <c r="G62" s="1"/>
      <c r="H62" s="118"/>
      <c r="I62" s="117"/>
      <c r="J62" s="1"/>
      <c r="K62" s="118"/>
      <c r="L62" s="113"/>
      <c r="M62" s="128"/>
      <c r="N62" s="129"/>
      <c r="O62" s="113"/>
      <c r="P62" s="113"/>
      <c r="Q62" s="113"/>
      <c r="R62" s="113"/>
      <c r="S62" s="117"/>
      <c r="T62" s="1"/>
      <c r="U62" s="1"/>
      <c r="V62" s="1"/>
      <c r="W62" s="1"/>
      <c r="X62" s="1"/>
      <c r="Y62" s="1"/>
      <c r="Z62" s="1"/>
      <c r="AA62" s="1"/>
      <c r="AB62" s="1"/>
      <c r="AC62" s="88"/>
    </row>
    <row r="63" spans="1:29" ht="12.75">
      <c r="A63" s="2"/>
      <c r="B63" s="1"/>
      <c r="C63" s="4"/>
      <c r="D63" s="4"/>
      <c r="E63" s="4"/>
      <c r="F63" s="4"/>
      <c r="G63" s="1"/>
      <c r="H63" s="118"/>
      <c r="I63" s="81"/>
      <c r="J63" s="1"/>
      <c r="K63" s="119"/>
      <c r="L63" s="120"/>
      <c r="M63" s="130"/>
      <c r="N63" s="130"/>
      <c r="O63" s="113"/>
      <c r="P63" s="113"/>
      <c r="Q63" s="113"/>
      <c r="R63" s="113"/>
      <c r="S63" s="117"/>
      <c r="T63" s="1"/>
      <c r="U63" s="1"/>
      <c r="V63" s="1"/>
      <c r="W63" s="1"/>
      <c r="X63" s="1"/>
      <c r="Y63" s="1"/>
      <c r="Z63" s="1"/>
      <c r="AA63" s="1"/>
      <c r="AB63" s="1"/>
      <c r="AC63" s="88"/>
    </row>
    <row r="64" spans="1:29" ht="13.5" thickBot="1">
      <c r="A64" s="2"/>
      <c r="B64" s="1"/>
      <c r="C64" s="1"/>
      <c r="D64" s="3"/>
      <c r="E64" s="1"/>
      <c r="F64" s="1"/>
      <c r="G64" s="1"/>
      <c r="H64" s="118"/>
      <c r="I64" s="111"/>
      <c r="J64" s="1"/>
      <c r="K64" s="118"/>
      <c r="L64" s="113"/>
      <c r="M64" s="113"/>
      <c r="N64" s="113"/>
      <c r="O64" s="113"/>
      <c r="P64" s="113"/>
      <c r="Q64" s="113"/>
      <c r="R64" s="113"/>
      <c r="S64" s="117"/>
      <c r="T64" s="1"/>
      <c r="U64" s="1"/>
      <c r="V64" s="1"/>
      <c r="W64" s="1"/>
      <c r="X64" s="1"/>
      <c r="Y64" s="1"/>
      <c r="Z64" s="1"/>
      <c r="AA64" s="1"/>
      <c r="AB64" s="1"/>
      <c r="AC64" s="88"/>
    </row>
    <row r="65" spans="1:29" ht="12.75">
      <c r="A65" s="2"/>
      <c r="B65" s="1"/>
      <c r="C65" s="1"/>
      <c r="D65" s="1"/>
      <c r="E65" s="1"/>
      <c r="F65" s="1"/>
      <c r="G65" s="1"/>
      <c r="H65" s="118"/>
      <c r="I65" s="117"/>
      <c r="J65" s="1"/>
      <c r="K65" s="118"/>
      <c r="L65" s="113"/>
      <c r="M65" s="113"/>
      <c r="N65" s="113"/>
      <c r="O65" s="113"/>
      <c r="P65" s="113"/>
      <c r="Q65" s="113"/>
      <c r="R65" s="247" t="s">
        <v>32</v>
      </c>
      <c r="S65" s="126"/>
      <c r="T65" s="4"/>
      <c r="U65" s="4"/>
      <c r="V65" s="4"/>
      <c r="W65" s="1"/>
      <c r="X65" s="1"/>
      <c r="Y65" s="1"/>
      <c r="Z65" s="1"/>
      <c r="AA65" s="1"/>
      <c r="AB65" s="1"/>
      <c r="AC65" s="88"/>
    </row>
    <row r="66" spans="1:29" ht="13.5" thickBot="1">
      <c r="A66" s="2"/>
      <c r="B66" s="1"/>
      <c r="C66" s="1"/>
      <c r="D66" s="1"/>
      <c r="E66" s="1"/>
      <c r="F66" s="1"/>
      <c r="G66" s="1"/>
      <c r="H66" s="118"/>
      <c r="I66" s="117"/>
      <c r="J66" s="1"/>
      <c r="K66" s="118"/>
      <c r="L66" s="113"/>
      <c r="M66" s="113"/>
      <c r="N66" s="113"/>
      <c r="O66" s="113"/>
      <c r="P66" s="113"/>
      <c r="Q66" s="113"/>
      <c r="R66" s="247"/>
      <c r="S66" s="117"/>
      <c r="T66" s="1"/>
      <c r="U66" s="1"/>
      <c r="V66" s="1"/>
      <c r="W66" s="1"/>
      <c r="X66" s="1"/>
      <c r="Y66" s="1"/>
      <c r="Z66" s="1"/>
      <c r="AA66" s="1"/>
      <c r="AB66" s="1"/>
      <c r="AC66" s="88"/>
    </row>
    <row r="67" spans="1:29" ht="13.5" thickBot="1">
      <c r="A67" s="2"/>
      <c r="B67" s="1"/>
      <c r="C67" s="1"/>
      <c r="D67" s="1"/>
      <c r="E67" s="1"/>
      <c r="F67" s="1"/>
      <c r="G67" s="1"/>
      <c r="H67" s="118"/>
      <c r="I67" s="117"/>
      <c r="J67" s="1"/>
      <c r="K67" s="118"/>
      <c r="L67" s="113"/>
      <c r="M67" s="113"/>
      <c r="N67" s="113"/>
      <c r="O67" s="113"/>
      <c r="P67" s="113"/>
      <c r="Q67" s="113"/>
      <c r="R67" s="113"/>
      <c r="S67" s="117"/>
      <c r="T67" s="1"/>
      <c r="U67" s="1"/>
      <c r="V67" s="1"/>
      <c r="W67" s="245">
        <f>W24</f>
        <v>83.34375</v>
      </c>
      <c r="X67" s="246"/>
      <c r="Y67" s="94" t="s">
        <v>43</v>
      </c>
      <c r="Z67" s="1"/>
      <c r="AA67" s="1"/>
      <c r="AB67" s="1"/>
      <c r="AC67" s="88"/>
    </row>
    <row r="68" spans="1:29" ht="13.5" thickBot="1">
      <c r="A68" s="2"/>
      <c r="B68" s="1"/>
      <c r="C68" s="1"/>
      <c r="D68" s="1"/>
      <c r="E68" s="1"/>
      <c r="F68" s="1"/>
      <c r="G68" s="1"/>
      <c r="H68" s="118"/>
      <c r="I68" s="117"/>
      <c r="J68" s="1"/>
      <c r="K68" s="118"/>
      <c r="L68" s="113"/>
      <c r="M68" s="113"/>
      <c r="N68" s="113"/>
      <c r="O68" s="113"/>
      <c r="P68" s="113"/>
      <c r="Q68" s="113"/>
      <c r="R68" s="113"/>
      <c r="S68" s="117"/>
      <c r="T68" s="1"/>
      <c r="U68" s="1"/>
      <c r="V68" s="1"/>
      <c r="W68" s="1"/>
      <c r="X68" s="1"/>
      <c r="Y68" s="1"/>
      <c r="Z68" s="1"/>
      <c r="AA68" s="1"/>
      <c r="AB68" s="1"/>
      <c r="AC68" s="88"/>
    </row>
    <row r="69" spans="1:29" ht="13.5" thickBot="1">
      <c r="A69" s="2"/>
      <c r="B69" s="1"/>
      <c r="C69" s="1"/>
      <c r="D69" s="1"/>
      <c r="E69" s="1"/>
      <c r="F69" s="1"/>
      <c r="G69" s="1"/>
      <c r="H69" s="118"/>
      <c r="I69" s="117"/>
      <c r="J69" s="1"/>
      <c r="K69" s="118"/>
      <c r="L69" s="113"/>
      <c r="M69" s="113"/>
      <c r="N69" s="113"/>
      <c r="O69" s="272">
        <f>O26</f>
        <v>71.25</v>
      </c>
      <c r="P69" s="273"/>
      <c r="Q69" s="113"/>
      <c r="R69" s="113"/>
      <c r="S69" s="117"/>
      <c r="T69" s="1"/>
      <c r="U69" s="1"/>
      <c r="V69" s="1"/>
      <c r="W69" s="1"/>
      <c r="X69" s="1"/>
      <c r="Y69" s="1"/>
      <c r="Z69" s="1"/>
      <c r="AA69" s="1"/>
      <c r="AB69" s="1"/>
      <c r="AC69" s="88"/>
    </row>
    <row r="70" spans="1:29" ht="13.5" thickBot="1">
      <c r="A70" s="249">
        <f>A27</f>
        <v>73.5</v>
      </c>
      <c r="B70" s="246"/>
      <c r="C70" s="1"/>
      <c r="D70" s="1"/>
      <c r="E70" s="1"/>
      <c r="F70" s="1"/>
      <c r="G70" s="1"/>
      <c r="H70" s="118"/>
      <c r="I70" s="117"/>
      <c r="J70" s="1"/>
      <c r="K70" s="118"/>
      <c r="L70" s="113"/>
      <c r="M70" s="113"/>
      <c r="N70" s="113"/>
      <c r="O70" s="113"/>
      <c r="P70" s="113"/>
      <c r="Q70" s="113"/>
      <c r="R70" s="113"/>
      <c r="S70" s="117"/>
      <c r="T70" s="1"/>
      <c r="U70" s="1"/>
      <c r="V70" s="1"/>
      <c r="W70" s="1"/>
      <c r="X70" s="1"/>
      <c r="Y70" s="1"/>
      <c r="Z70" s="1"/>
      <c r="AA70" s="1"/>
      <c r="AB70" s="1"/>
      <c r="AC70" s="88"/>
    </row>
    <row r="71" spans="1:29" ht="12.75">
      <c r="A71" s="2"/>
      <c r="B71" s="1"/>
      <c r="C71" s="1"/>
      <c r="D71" s="1"/>
      <c r="E71" s="1"/>
      <c r="F71" s="1"/>
      <c r="G71" s="1"/>
      <c r="H71" s="118"/>
      <c r="I71" s="117"/>
      <c r="J71" s="1"/>
      <c r="K71" s="118"/>
      <c r="L71" s="113"/>
      <c r="M71" s="113"/>
      <c r="N71" s="113"/>
      <c r="O71" s="113"/>
      <c r="P71" s="113"/>
      <c r="Q71" s="113"/>
      <c r="R71" s="113"/>
      <c r="S71" s="117"/>
      <c r="T71" s="1"/>
      <c r="U71" s="1"/>
      <c r="V71" s="1"/>
      <c r="W71" s="1"/>
      <c r="X71" s="1"/>
      <c r="Y71" s="1"/>
      <c r="Z71" s="1"/>
      <c r="AA71" s="1"/>
      <c r="AB71" s="1"/>
      <c r="AC71" s="88"/>
    </row>
    <row r="72" spans="1:29" ht="12.75">
      <c r="A72" s="2"/>
      <c r="B72" s="1"/>
      <c r="C72" s="1"/>
      <c r="D72" s="1"/>
      <c r="E72" s="1"/>
      <c r="F72" s="1"/>
      <c r="G72" s="1"/>
      <c r="H72" s="118"/>
      <c r="I72" s="117"/>
      <c r="J72" s="1"/>
      <c r="K72" s="118"/>
      <c r="L72" s="113"/>
      <c r="M72" s="113"/>
      <c r="N72" s="113"/>
      <c r="O72" s="113"/>
      <c r="P72" s="113"/>
      <c r="Q72" s="113"/>
      <c r="R72" s="113"/>
      <c r="S72" s="117"/>
      <c r="T72" s="1"/>
      <c r="U72" s="1"/>
      <c r="V72" s="1"/>
      <c r="W72" s="1"/>
      <c r="X72" s="1"/>
      <c r="Y72" s="1"/>
      <c r="Z72" s="1"/>
      <c r="AA72" s="1"/>
      <c r="AB72" s="1"/>
      <c r="AC72" s="88"/>
    </row>
    <row r="73" spans="1:29" ht="12.75">
      <c r="A73" s="2"/>
      <c r="B73" s="1"/>
      <c r="C73" s="1"/>
      <c r="D73" s="1"/>
      <c r="E73" s="1"/>
      <c r="F73" s="1"/>
      <c r="G73" s="1"/>
      <c r="H73" s="118"/>
      <c r="I73" s="117"/>
      <c r="J73" s="1"/>
      <c r="K73" s="118"/>
      <c r="L73" s="113"/>
      <c r="M73" s="113"/>
      <c r="N73" s="113"/>
      <c r="O73" s="113"/>
      <c r="P73" s="113"/>
      <c r="Q73" s="113"/>
      <c r="R73" s="113"/>
      <c r="S73" s="117"/>
      <c r="T73" s="1"/>
      <c r="U73" s="1"/>
      <c r="V73" s="1"/>
      <c r="W73" s="1"/>
      <c r="X73" s="1"/>
      <c r="Y73" s="1"/>
      <c r="Z73" s="1"/>
      <c r="AA73" s="1"/>
      <c r="AB73" s="1"/>
      <c r="AC73" s="88"/>
    </row>
    <row r="74" spans="1:29" ht="12.75">
      <c r="A74" s="2"/>
      <c r="B74" s="1"/>
      <c r="C74" s="1"/>
      <c r="D74" s="1"/>
      <c r="E74" s="1"/>
      <c r="F74" s="1"/>
      <c r="G74" s="1"/>
      <c r="H74" s="118"/>
      <c r="I74" s="117"/>
      <c r="J74" s="1"/>
      <c r="K74" s="118"/>
      <c r="L74" s="113"/>
      <c r="M74" s="113"/>
      <c r="N74" s="113"/>
      <c r="O74" s="113"/>
      <c r="P74" s="113"/>
      <c r="Q74" s="113"/>
      <c r="R74" s="113"/>
      <c r="S74" s="117"/>
      <c r="T74" s="1"/>
      <c r="U74" s="1"/>
      <c r="V74" s="1"/>
      <c r="W74" s="1"/>
      <c r="X74" s="1"/>
      <c r="Y74" s="1"/>
      <c r="Z74" s="1"/>
      <c r="AA74" s="1"/>
      <c r="AB74" s="1"/>
      <c r="AC74" s="88"/>
    </row>
    <row r="75" spans="1:29" ht="13.5" thickBot="1">
      <c r="A75" s="2"/>
      <c r="B75" s="1"/>
      <c r="C75" s="1"/>
      <c r="D75" s="1"/>
      <c r="E75" s="1"/>
      <c r="F75" s="1"/>
      <c r="G75" s="1"/>
      <c r="H75" s="118"/>
      <c r="I75" s="117"/>
      <c r="J75" s="1"/>
      <c r="K75" s="121"/>
      <c r="L75" s="122"/>
      <c r="M75" s="122"/>
      <c r="N75" s="122"/>
      <c r="O75" s="122"/>
      <c r="P75" s="122"/>
      <c r="Q75" s="113"/>
      <c r="R75" s="113"/>
      <c r="S75" s="117"/>
      <c r="T75" s="1"/>
      <c r="U75" s="1"/>
      <c r="V75" s="1"/>
      <c r="W75" s="1"/>
      <c r="X75" s="1"/>
      <c r="Y75" s="1"/>
      <c r="Z75" s="1"/>
      <c r="AA75" s="1"/>
      <c r="AB75" s="1"/>
      <c r="AC75" s="88"/>
    </row>
    <row r="76" spans="1:29" ht="12.75">
      <c r="A76" s="110"/>
      <c r="B76" s="4"/>
      <c r="C76" s="1"/>
      <c r="D76" s="4"/>
      <c r="E76" s="1"/>
      <c r="F76" s="1"/>
      <c r="G76" s="1"/>
      <c r="H76" s="118"/>
      <c r="I76" s="81"/>
      <c r="J76" s="1"/>
      <c r="K76" s="118"/>
      <c r="L76" s="113"/>
      <c r="M76" s="113"/>
      <c r="N76" s="113"/>
      <c r="O76" s="113"/>
      <c r="P76" s="113"/>
      <c r="Q76" s="113"/>
      <c r="R76" s="113"/>
      <c r="S76" s="117"/>
      <c r="T76" s="1"/>
      <c r="U76" s="1"/>
      <c r="V76" s="1"/>
      <c r="W76" s="1"/>
      <c r="X76" s="1"/>
      <c r="Y76" s="1"/>
      <c r="Z76" s="1"/>
      <c r="AA76" s="1"/>
      <c r="AB76" s="1"/>
      <c r="AC76" s="88"/>
    </row>
    <row r="77" spans="1:29" ht="13.5" thickBot="1">
      <c r="A77" s="2"/>
      <c r="B77" s="1"/>
      <c r="C77" s="3"/>
      <c r="D77" s="3"/>
      <c r="E77" s="3"/>
      <c r="F77" s="3"/>
      <c r="G77" s="1"/>
      <c r="H77" s="118"/>
      <c r="I77" s="111"/>
      <c r="J77" s="1"/>
      <c r="K77" s="118"/>
      <c r="L77" s="113"/>
      <c r="M77" s="113"/>
      <c r="N77" s="113"/>
      <c r="O77" s="113"/>
      <c r="P77" s="113"/>
      <c r="Q77" s="113"/>
      <c r="R77" s="113"/>
      <c r="S77" s="117"/>
      <c r="T77" s="1"/>
      <c r="U77" s="1"/>
      <c r="V77" s="1"/>
      <c r="W77" s="1"/>
      <c r="X77" s="1"/>
      <c r="Y77" s="1"/>
      <c r="Z77" s="1"/>
      <c r="AA77" s="1"/>
      <c r="AB77" s="1"/>
      <c r="AC77" s="88"/>
    </row>
    <row r="78" spans="1:29" ht="12.75">
      <c r="A78" s="2"/>
      <c r="B78" s="1"/>
      <c r="C78" s="1"/>
      <c r="D78" s="1"/>
      <c r="E78" s="1"/>
      <c r="F78" s="1"/>
      <c r="G78" s="1"/>
      <c r="H78" s="118"/>
      <c r="I78" s="117"/>
      <c r="J78" s="1"/>
      <c r="K78" s="118"/>
      <c r="L78" s="113"/>
      <c r="M78" s="113"/>
      <c r="N78" s="113"/>
      <c r="O78" s="113"/>
      <c r="P78" s="113"/>
      <c r="Q78" s="113"/>
      <c r="R78" s="113"/>
      <c r="S78" s="117"/>
      <c r="T78" s="1"/>
      <c r="U78" s="1"/>
      <c r="V78" s="1"/>
      <c r="W78" s="1"/>
      <c r="X78" s="1"/>
      <c r="Y78" s="1"/>
      <c r="Z78" s="1"/>
      <c r="AA78" s="1"/>
      <c r="AB78" s="1"/>
      <c r="AC78" s="88"/>
    </row>
    <row r="79" spans="1:29" ht="13.5" thickBot="1">
      <c r="A79" s="2"/>
      <c r="B79" s="1"/>
      <c r="C79" s="1"/>
      <c r="D79" s="1"/>
      <c r="E79" s="1"/>
      <c r="F79" s="1"/>
      <c r="G79" s="1"/>
      <c r="H79" s="123"/>
      <c r="I79" s="127"/>
      <c r="J79" s="1"/>
      <c r="K79" s="123"/>
      <c r="L79" s="124"/>
      <c r="M79" s="124"/>
      <c r="N79" s="124"/>
      <c r="O79" s="124"/>
      <c r="P79" s="124"/>
      <c r="Q79" s="124"/>
      <c r="R79" s="124"/>
      <c r="S79" s="127"/>
      <c r="T79" s="1"/>
      <c r="U79" s="4"/>
      <c r="V79" s="4"/>
      <c r="W79" s="4"/>
      <c r="X79" s="4"/>
      <c r="Y79" s="1"/>
      <c r="Z79" s="1"/>
      <c r="AA79" s="1"/>
      <c r="AB79" s="1"/>
      <c r="AC79" s="88"/>
    </row>
    <row r="80" spans="1:29" ht="13.5" thickTop="1">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88"/>
    </row>
    <row r="81" spans="1:29" ht="12.75">
      <c r="A81" s="2"/>
      <c r="B81" s="1"/>
      <c r="C81" s="1"/>
      <c r="D81" s="1"/>
      <c r="E81" s="1"/>
      <c r="F81" s="1"/>
      <c r="G81" s="1"/>
      <c r="H81" s="1"/>
      <c r="I81" s="1"/>
      <c r="J81" s="1"/>
      <c r="K81" s="242" t="s">
        <v>44</v>
      </c>
      <c r="L81" s="242"/>
      <c r="M81" s="242"/>
      <c r="N81" s="236">
        <v>4.5</v>
      </c>
      <c r="O81" s="237"/>
      <c r="P81" s="1"/>
      <c r="Q81" s="1"/>
      <c r="R81" s="1"/>
      <c r="S81" s="1"/>
      <c r="T81" s="1"/>
      <c r="U81" s="1"/>
      <c r="V81" s="1"/>
      <c r="W81" s="1"/>
      <c r="X81" s="1"/>
      <c r="Y81" s="1"/>
      <c r="Z81" s="1"/>
      <c r="AA81" s="1"/>
      <c r="AB81" s="1"/>
      <c r="AC81" s="88"/>
    </row>
    <row r="82" spans="1:29" ht="12.75">
      <c r="A82" s="2"/>
      <c r="B82" s="1"/>
      <c r="C82" s="1"/>
      <c r="D82" s="1"/>
      <c r="E82" s="1"/>
      <c r="F82" s="1"/>
      <c r="G82" s="1"/>
      <c r="H82" s="1"/>
      <c r="I82" s="1"/>
      <c r="J82" s="1"/>
      <c r="K82" s="1"/>
      <c r="L82" s="240" t="s">
        <v>15</v>
      </c>
      <c r="M82" s="240"/>
      <c r="N82" s="241" t="s">
        <v>25</v>
      </c>
      <c r="O82" s="241"/>
      <c r="P82" s="1"/>
      <c r="Q82" s="8"/>
      <c r="R82" s="1"/>
      <c r="S82" s="1"/>
      <c r="T82" s="1"/>
      <c r="U82" s="1"/>
      <c r="V82" s="1"/>
      <c r="W82" s="1"/>
      <c r="X82" s="1"/>
      <c r="Y82" s="1"/>
      <c r="Z82" s="1"/>
      <c r="AA82" s="1"/>
      <c r="AB82" s="1"/>
      <c r="AC82" s="88"/>
    </row>
    <row r="83" spans="1:29" ht="12.75">
      <c r="A83" s="2"/>
      <c r="B83" s="1"/>
      <c r="C83" s="1"/>
      <c r="D83" s="1"/>
      <c r="E83" s="1"/>
      <c r="F83" s="1"/>
      <c r="G83" s="1"/>
      <c r="H83" s="1"/>
      <c r="I83" s="1"/>
      <c r="J83" s="1"/>
      <c r="K83" s="1"/>
      <c r="L83" s="240" t="s">
        <v>16</v>
      </c>
      <c r="M83" s="240"/>
      <c r="N83" s="238">
        <v>0.18</v>
      </c>
      <c r="O83" s="238"/>
      <c r="P83" s="9"/>
      <c r="Q83" s="9"/>
      <c r="R83" s="1"/>
      <c r="S83" s="1"/>
      <c r="T83" s="1"/>
      <c r="U83" s="1"/>
      <c r="V83" s="1"/>
      <c r="W83" s="1"/>
      <c r="X83" s="1"/>
      <c r="Y83" s="1"/>
      <c r="Z83" s="1"/>
      <c r="AA83" s="1"/>
      <c r="AB83" s="1"/>
      <c r="AC83" s="88"/>
    </row>
    <row r="84" spans="1:29" ht="12.75">
      <c r="A84" s="2"/>
      <c r="B84" s="1"/>
      <c r="C84" s="1"/>
      <c r="D84" s="1"/>
      <c r="E84" s="1"/>
      <c r="F84" s="1"/>
      <c r="G84" s="1"/>
      <c r="H84" s="1"/>
      <c r="I84" s="1"/>
      <c r="J84" s="1"/>
      <c r="K84" s="1"/>
      <c r="L84" s="240" t="s">
        <v>17</v>
      </c>
      <c r="M84" s="240"/>
      <c r="N84" s="239">
        <v>0.25</v>
      </c>
      <c r="O84" s="239"/>
      <c r="P84" s="8"/>
      <c r="Q84" s="8"/>
      <c r="R84" s="1"/>
      <c r="S84" s="1"/>
      <c r="T84" s="1"/>
      <c r="U84" s="1"/>
      <c r="V84" s="1"/>
      <c r="W84" s="1"/>
      <c r="X84" s="1"/>
      <c r="Y84" s="1"/>
      <c r="Z84" s="1"/>
      <c r="AA84" s="1"/>
      <c r="AB84" s="1"/>
      <c r="AC84" s="88"/>
    </row>
    <row r="85" spans="1:29" ht="12.75">
      <c r="A85" s="2"/>
      <c r="B85" s="1"/>
      <c r="C85" s="1"/>
      <c r="D85" s="1"/>
      <c r="E85" s="1"/>
      <c r="F85" s="1"/>
      <c r="G85" s="1"/>
      <c r="H85" s="1"/>
      <c r="I85" s="1"/>
      <c r="J85" s="1"/>
      <c r="K85" s="1"/>
      <c r="L85" s="240" t="s">
        <v>35</v>
      </c>
      <c r="M85" s="240"/>
      <c r="N85" s="250" t="s">
        <v>36</v>
      </c>
      <c r="O85" s="250"/>
      <c r="P85" s="5"/>
      <c r="Q85" s="5"/>
      <c r="R85" s="1"/>
      <c r="S85" s="1"/>
      <c r="T85" s="1"/>
      <c r="U85" s="1"/>
      <c r="V85" s="1"/>
      <c r="W85" s="1"/>
      <c r="X85" s="1"/>
      <c r="Y85" s="1"/>
      <c r="Z85" s="1"/>
      <c r="AA85" s="1"/>
      <c r="AB85" s="1"/>
      <c r="AC85" s="88"/>
    </row>
    <row r="86" spans="1:29" ht="13.5" thickBot="1">
      <c r="A86" s="9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7"/>
    </row>
  </sheetData>
  <sheetProtection password="E5C0" sheet="1" objects="1" scenarios="1"/>
  <mergeCells count="48">
    <mergeCell ref="L85:M85"/>
    <mergeCell ref="N85:O85"/>
    <mergeCell ref="L83:M83"/>
    <mergeCell ref="N83:O83"/>
    <mergeCell ref="L84:M84"/>
    <mergeCell ref="N84:O84"/>
    <mergeCell ref="A70:B70"/>
    <mergeCell ref="K81:M81"/>
    <mergeCell ref="N81:O81"/>
    <mergeCell ref="L82:M82"/>
    <mergeCell ref="N82:O82"/>
    <mergeCell ref="U57:V57"/>
    <mergeCell ref="R65:R66"/>
    <mergeCell ref="W67:X67"/>
    <mergeCell ref="O69:P69"/>
    <mergeCell ref="E50:F50"/>
    <mergeCell ref="K50:L50"/>
    <mergeCell ref="C57:D57"/>
    <mergeCell ref="M57:N57"/>
    <mergeCell ref="C14:D14"/>
    <mergeCell ref="M14:N14"/>
    <mergeCell ref="U14:V14"/>
    <mergeCell ref="K45:S45"/>
    <mergeCell ref="W45:X45"/>
    <mergeCell ref="N46:O47"/>
    <mergeCell ref="W46:X46"/>
    <mergeCell ref="W47:X47"/>
    <mergeCell ref="R22:R23"/>
    <mergeCell ref="W24:X24"/>
    <mergeCell ref="N40:O40"/>
    <mergeCell ref="K2:S2"/>
    <mergeCell ref="N3:O4"/>
    <mergeCell ref="W2:X2"/>
    <mergeCell ref="E7:F7"/>
    <mergeCell ref="K7:L7"/>
    <mergeCell ref="W3:X3"/>
    <mergeCell ref="W4:X4"/>
    <mergeCell ref="O26:P26"/>
    <mergeCell ref="N41:O41"/>
    <mergeCell ref="L42:M42"/>
    <mergeCell ref="N42:O42"/>
    <mergeCell ref="L40:M40"/>
    <mergeCell ref="L41:M41"/>
    <mergeCell ref="A27:B27"/>
    <mergeCell ref="N39:O39"/>
    <mergeCell ref="L39:M39"/>
    <mergeCell ref="K38:M38"/>
    <mergeCell ref="N38:O38"/>
  </mergeCells>
  <printOptions/>
  <pageMargins left="0.75" right="0.75" top="1" bottom="1" header="0.5" footer="0.5"/>
  <pageSetup fitToHeight="1" fitToWidth="1" horizontalDpi="600" verticalDpi="600" orientation="landscape"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Timely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Bevens</dc:creator>
  <cp:keywords/>
  <dc:description/>
  <cp:lastModifiedBy>Valerie Bevens</cp:lastModifiedBy>
  <cp:lastPrinted>2010-10-25T23:06:00Z</cp:lastPrinted>
  <dcterms:created xsi:type="dcterms:W3CDTF">2007-08-30T19:30:33Z</dcterms:created>
  <dcterms:modified xsi:type="dcterms:W3CDTF">2012-10-08T15:49:15Z</dcterms:modified>
  <cp:category/>
  <cp:version/>
  <cp:contentType/>
  <cp:contentStatus/>
</cp:coreProperties>
</file>